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90.bin" ContentType="application/vnd.openxmlformats-officedocument.oleObject"/>
  <Override PartName="/xl/embeddings/oleObject131.bin" ContentType="application/vnd.openxmlformats-officedocument.oleObject"/>
  <Override PartName="/xl/embeddings/oleObject276.bin" ContentType="application/vnd.openxmlformats-officedocument.oleObject"/>
  <Override PartName="/xl/embeddings/oleObject623.bin" ContentType="application/vnd.openxmlformats-officedocument.oleObject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embeddings/oleObject21.bin" ContentType="application/vnd.openxmlformats-officedocument.oleObject"/>
  <Override PartName="/xl/embeddings/oleObject462.bin" ContentType="application/vnd.openxmlformats-officedocument.oleObject"/>
  <Override PartName="/xl/embeddings/oleObject207.bin" ContentType="application/vnd.openxmlformats-officedocument.oleObject"/>
  <Override PartName="/xl/embeddings/oleObject538.bin" ContentType="application/vnd.openxmlformats-officedocument.oleObject"/>
  <Override PartName="/xl/embeddings/oleObject724.bin" ContentType="application/vnd.openxmlformats-officedocument.oleObject"/>
  <Default Extension="xml" ContentType="application/xml"/>
  <Override PartName="/xl/embeddings/oleObject232.bin" ContentType="application/vnd.openxmlformats-officedocument.oleObject"/>
  <Override PartName="/xl/embeddings/oleObject377.bin" ContentType="application/vnd.openxmlformats-officedocument.oleObject"/>
  <Override PartName="/xl/embeddings/oleObject563.bin" ContentType="application/vnd.openxmlformats-officedocument.oleObject"/>
  <Override PartName="/xl/embeddings/oleObject308.bin" ContentType="application/vnd.openxmlformats-officedocument.oleObject"/>
  <Override PartName="/xl/embeddings/oleObject639.bin" ContentType="application/vnd.openxmlformats-officedocument.oleObject"/>
  <Override PartName="/xl/embeddings/oleObject147.bin" ContentType="application/vnd.openxmlformats-officedocument.oleObject"/>
  <Override PartName="/xl/embeddings/oleObject478.bin" ContentType="application/vnd.openxmlformats-officedocument.oleObject"/>
  <Override PartName="/xl/worksheets/sheet29.xml" ContentType="application/vnd.openxmlformats-officedocument.spreadsheetml.worksheet+xml"/>
  <Override PartName="/xl/embeddings/oleObject37.bin" ContentType="application/vnd.openxmlformats-officedocument.oleObject"/>
  <Override PartName="/xl/embeddings/oleObject333.bin" ContentType="application/vnd.openxmlformats-officedocument.oleObject"/>
  <Override PartName="/xl/embeddings/oleObject664.bin" ContentType="application/vnd.openxmlformats-officedocument.oleObject"/>
  <Override PartName="/xl/worksheets/sheet54.xml" ContentType="application/vnd.openxmlformats-officedocument.spreadsheetml.worksheet+xml"/>
  <Override PartName="/xl/embeddings/oleObject172.bin" ContentType="application/vnd.openxmlformats-officedocument.oleObject"/>
  <Override PartName="/xl/embeddings/oleObject409.bin" ContentType="application/vnd.openxmlformats-officedocument.oleObject"/>
  <Override PartName="/xl/embeddings/oleObject15.bin" ContentType="application/vnd.openxmlformats-officedocument.oleObject"/>
  <Override PartName="/xl/embeddings/oleObject62.bin" ContentType="application/vnd.openxmlformats-officedocument.oleObject"/>
  <Override PartName="/xl/embeddings/oleObject103.bin" ContentType="application/vnd.openxmlformats-officedocument.oleObject"/>
  <Override PartName="/xl/embeddings/oleObject150.bin" ContentType="application/vnd.openxmlformats-officedocument.oleObject"/>
  <Override PartName="/xl/embeddings/oleObject248.bin" ContentType="application/vnd.openxmlformats-officedocument.oleObject"/>
  <Override PartName="/xl/embeddings/oleObject295.bin" ContentType="application/vnd.openxmlformats-officedocument.oleObject"/>
  <Override PartName="/xl/embeddings/oleObject579.bin" ContentType="application/vnd.openxmlformats-officedocument.oleObject"/>
  <Override PartName="/xl/embeddings/oleObject642.bin" ContentType="application/vnd.openxmlformats-officedocument.oleObject"/>
  <Override PartName="/xl/worksheets/sheet32.xml" ContentType="application/vnd.openxmlformats-officedocument.spreadsheetml.worksheet+xml"/>
  <Override PartName="/xl/embeddings/oleObject5.bin" ContentType="application/vnd.openxmlformats-officedocument.oleObject"/>
  <Override PartName="/xl/embeddings/oleObject40.bin" ContentType="application/vnd.openxmlformats-officedocument.oleObject"/>
  <Override PartName="/xl/embeddings/oleObject434.bin" ContentType="application/vnd.openxmlformats-officedocument.oleObject"/>
  <Override PartName="/xl/embeddings/oleObject481.bin" ContentType="application/vnd.openxmlformats-officedocument.oleObject"/>
  <Override PartName="/xl/embeddings/oleObject620.bin" ContentType="application/vnd.openxmlformats-officedocument.oleObject"/>
  <Override PartName="/xl/embeddings/oleObject718.bin" ContentType="application/vnd.openxmlformats-officedocument.oleObject"/>
  <Override PartName="/xl/worksheets/sheet8.xml" ContentType="application/vnd.openxmlformats-officedocument.spreadsheetml.worksheet+xml"/>
  <Default Extension="emf" ContentType="image/x-emf"/>
  <Override PartName="/xl/embeddings/oleObject226.bin" ContentType="application/vnd.openxmlformats-officedocument.oleObject"/>
  <Override PartName="/xl/embeddings/oleObject273.bin" ContentType="application/vnd.openxmlformats-officedocument.oleObject"/>
  <Override PartName="/xl/embeddings/oleObject412.bin" ContentType="application/vnd.openxmlformats-officedocument.oleObject"/>
  <Override PartName="/xl/embeddings/oleObject557.bin" ContentType="application/vnd.openxmlformats-officedocument.oleObject"/>
  <Override PartName="/xl/worksheets/sheet10.xml" ContentType="application/vnd.openxmlformats-officedocument.spreadsheetml.worksheet+xml"/>
  <Override PartName="/xl/embeddings/oleObject204.bin" ContentType="application/vnd.openxmlformats-officedocument.oleObject"/>
  <Override PartName="/xl/embeddings/oleObject251.bin" ContentType="application/vnd.openxmlformats-officedocument.oleObject"/>
  <Override PartName="/xl/embeddings/oleObject349.bin" ContentType="application/vnd.openxmlformats-officedocument.oleObject"/>
  <Override PartName="/xl/embeddings/oleObject396.bin" ContentType="application/vnd.openxmlformats-officedocument.oleObject"/>
  <Override PartName="/xl/embeddings/oleObject535.bin" ContentType="application/vnd.openxmlformats-officedocument.oleObject"/>
  <Override PartName="/xl/embeddings/oleObject582.bin" ContentType="application/vnd.openxmlformats-officedocument.oleObject"/>
  <Override PartName="/xl/embeddings/oleObject188.bin" ContentType="application/vnd.openxmlformats-officedocument.oleObject"/>
  <Override PartName="/xl/embeddings/oleObject327.bin" ContentType="application/vnd.openxmlformats-officedocument.oleObject"/>
  <Override PartName="/xl/embeddings/oleObject374.bin" ContentType="application/vnd.openxmlformats-officedocument.oleObject"/>
  <Override PartName="/xl/embeddings/oleObject658.bin" ContentType="application/vnd.openxmlformats-officedocument.oleObject"/>
  <Override PartName="/xl/embeddings/oleObject721.bin" ContentType="application/vnd.openxmlformats-officedocument.oleObject"/>
  <Override PartName="/xl/embeddings/oleObject78.bin" ContentType="application/vnd.openxmlformats-officedocument.oleObject"/>
  <Override PartName="/xl/embeddings/oleObject119.bin" ContentType="application/vnd.openxmlformats-officedocument.oleObject"/>
  <Override PartName="/xl/embeddings/oleObject166.bin" ContentType="application/vnd.openxmlformats-officedocument.oleObject"/>
  <Override PartName="/xl/embeddings/oleObject497.bin" ContentType="application/vnd.openxmlformats-officedocument.oleObject"/>
  <Override PartName="/xl/embeddings/oleObject513.bin" ContentType="application/vnd.openxmlformats-officedocument.oleObject"/>
  <Override PartName="/xl/embeddings/oleObject560.bin" ContentType="application/vnd.openxmlformats-officedocument.oleObject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embeddings/oleObject56.bin" ContentType="application/vnd.openxmlformats-officedocument.oleObject"/>
  <Override PartName="/xl/embeddings/oleObject289.bin" ContentType="application/vnd.openxmlformats-officedocument.oleObject"/>
  <Override PartName="/xl/embeddings/oleObject305.bin" ContentType="application/vnd.openxmlformats-officedocument.oleObject"/>
  <Override PartName="/xl/embeddings/oleObject352.bin" ContentType="application/vnd.openxmlformats-officedocument.oleObject"/>
  <Override PartName="/xl/embeddings/oleObject636.bin" ContentType="application/vnd.openxmlformats-officedocument.oleObject"/>
  <Override PartName="/xl/embeddings/oleObject683.bin" ContentType="application/vnd.openxmlformats-officedocument.oleObject"/>
  <Override PartName="/xl/worksheets/sheet26.xml" ContentType="application/vnd.openxmlformats-officedocument.spreadsheetml.worksheet+xml"/>
  <Override PartName="/xl/embeddings/oleObject144.bin" ContentType="application/vnd.openxmlformats-officedocument.oleObject"/>
  <Override PartName="/xl/embeddings/oleObject191.bin" ContentType="application/vnd.openxmlformats-officedocument.oleObject"/>
  <Override PartName="/xl/embeddings/oleObject330.bin" ContentType="application/vnd.openxmlformats-officedocument.oleObject"/>
  <Override PartName="/xl/embeddings/oleObject428.bin" ContentType="application/vnd.openxmlformats-officedocument.oleObject"/>
  <Override PartName="/xl/embeddings/oleObject475.bin" ContentType="application/vnd.openxmlformats-officedocument.oleObject"/>
  <Override PartName="/xl/embeddings/oleObject614.bin" ContentType="application/vnd.openxmlformats-officedocument.oleObject"/>
  <Override PartName="/xl/embeddings/oleObject661.bin" ContentType="application/vnd.openxmlformats-officedocument.oleObject"/>
  <Override PartName="/xl/embeddings/oleObject34.bin" ContentType="application/vnd.openxmlformats-officedocument.oleObject"/>
  <Override PartName="/xl/embeddings/oleObject81.bin" ContentType="application/vnd.openxmlformats-officedocument.oleObject"/>
  <Override PartName="/xl/embeddings/oleObject122.bin" ContentType="application/vnd.openxmlformats-officedocument.oleObject"/>
  <Override PartName="/xl/embeddings/oleObject267.bin" ContentType="application/vnd.openxmlformats-officedocument.oleObject"/>
  <Override PartName="/xl/embeddings/oleObject406.bin" ContentType="application/vnd.openxmlformats-officedocument.oleObject"/>
  <Override PartName="/xl/embeddings/oleObject453.bin" ContentType="application/vnd.openxmlformats-officedocument.oleObject"/>
  <Override PartName="/xl/embeddings/oleObject598.bin" ContentType="application/vnd.openxmlformats-officedocument.oleObject"/>
  <Override PartName="/xl/worksheets/sheet51.xml" ContentType="application/vnd.openxmlformats-officedocument.spreadsheetml.worksheet+xml"/>
  <Override PartName="/xl/embeddings/oleObject12.bin" ContentType="application/vnd.openxmlformats-officedocument.oleObject"/>
  <Override PartName="/xl/embeddings/oleObject245.bin" ContentType="application/vnd.openxmlformats-officedocument.oleObject"/>
  <Override PartName="/xl/embeddings/oleObject292.bin" ContentType="application/vnd.openxmlformats-officedocument.oleObject"/>
  <Override PartName="/xl/embeddings/oleObject100.bin" ContentType="application/vnd.openxmlformats-officedocument.oleObject"/>
  <Override PartName="/xl/embeddings/oleObject431.bin" ContentType="application/vnd.openxmlformats-officedocument.oleObject"/>
  <Override PartName="/xl/embeddings/oleObject529.bin" ContentType="application/vnd.openxmlformats-officedocument.oleObject"/>
  <Override PartName="/xl/embeddings/oleObject576.bin" ContentType="application/vnd.openxmlformats-officedocument.oleObject"/>
  <Override PartName="/xl/embeddings/oleObject715.bin" ContentType="application/vnd.openxmlformats-officedocument.oleObject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embeddings/oleObject223.bin" ContentType="application/vnd.openxmlformats-officedocument.oleObject"/>
  <Override PartName="/xl/embeddings/oleObject270.bin" ContentType="application/vnd.openxmlformats-officedocument.oleObject"/>
  <Override PartName="/xl/embeddings/oleObject368.bin" ContentType="application/vnd.openxmlformats-officedocument.oleObject"/>
  <Override PartName="/xl/embeddings/oleObject507.bin" ContentType="application/vnd.openxmlformats-officedocument.oleObject"/>
  <Override PartName="/xl/embeddings/oleObject554.bin" ContentType="application/vnd.openxmlformats-officedocument.oleObject"/>
  <Override PartName="/xl/embeddings/oleObject699.bin" ContentType="application/vnd.openxmlformats-officedocument.oleObject"/>
  <Override PartName="/xl/embeddings/oleObject201.bin" ContentType="application/vnd.openxmlformats-officedocument.oleObject"/>
  <Override PartName="/xl/embeddings/oleObject346.bin" ContentType="application/vnd.openxmlformats-officedocument.oleObject"/>
  <Override PartName="/xl/embeddings/oleObject393.bin" ContentType="application/vnd.openxmlformats-officedocument.oleObject"/>
  <Override PartName="/xl/embeddings/oleObject677.bin" ContentType="application/vnd.openxmlformats-officedocument.oleObject"/>
  <Override PartName="/xl/embeddings/oleObject97.bin" ContentType="application/vnd.openxmlformats-officedocument.oleObject"/>
  <Override PartName="/xl/embeddings/oleObject138.bin" ContentType="application/vnd.openxmlformats-officedocument.oleObject"/>
  <Override PartName="/xl/embeddings/oleObject185.bin" ContentType="application/vnd.openxmlformats-officedocument.oleObject"/>
  <Override PartName="/xl/embeddings/oleObject469.bin" ContentType="application/vnd.openxmlformats-officedocument.oleObject"/>
  <Override PartName="/xl/embeddings/oleObject532.bin" ContentType="application/vnd.openxmlformats-officedocument.oleObject"/>
  <Override PartName="/xl/embeddings/oleObject28.bin" ContentType="application/vnd.openxmlformats-officedocument.oleObject"/>
  <Override PartName="/xl/embeddings/oleObject75.bin" ContentType="application/vnd.openxmlformats-officedocument.oleObject"/>
  <Override PartName="/xl/embeddings/oleObject324.bin" ContentType="application/vnd.openxmlformats-officedocument.oleObject"/>
  <Override PartName="/xl/embeddings/oleObject371.bin" ContentType="application/vnd.openxmlformats-officedocument.oleObject"/>
  <Override PartName="/xl/embeddings/oleObject510.bin" ContentType="application/vnd.openxmlformats-officedocument.oleObject"/>
  <Override PartName="/xl/embeddings/oleObject608.bin" ContentType="application/vnd.openxmlformats-officedocument.oleObject"/>
  <Override PartName="/xl/embeddings/oleObject655.bin" ContentType="application/vnd.openxmlformats-officedocument.oleObject"/>
  <Override PartName="/xl/worksheets/sheet45.xml" ContentType="application/vnd.openxmlformats-officedocument.spreadsheetml.worksheet+xml"/>
  <Override PartName="/xl/embeddings/oleObject116.bin" ContentType="application/vnd.openxmlformats-officedocument.oleObject"/>
  <Override PartName="/xl/embeddings/oleObject163.bin" ContentType="application/vnd.openxmlformats-officedocument.oleObject"/>
  <Override PartName="/xl/embeddings/oleObject302.bin" ContentType="application/vnd.openxmlformats-officedocument.oleObject"/>
  <Override PartName="/xl/embeddings/oleObject447.bin" ContentType="application/vnd.openxmlformats-officedocument.oleObject"/>
  <Override PartName="/xl/embeddings/oleObject494.bin" ContentType="application/vnd.openxmlformats-officedocument.oleObject"/>
  <Override PartName="/xl/embeddings/oleObject633.bin" ContentType="application/vnd.openxmlformats-officedocument.oleObject"/>
  <Override PartName="/xl/embeddings/oleObject680.bin" ContentType="application/vnd.openxmlformats-officedocument.oleObject"/>
  <Override PartName="/xl/embeddings/oleObject53.bin" ContentType="application/vnd.openxmlformats-officedocument.oleObject"/>
  <Override PartName="/xl/embeddings/oleObject141.bin" ContentType="application/vnd.openxmlformats-officedocument.oleObject"/>
  <Override PartName="/xl/embeddings/oleObject239.bin" ContentType="application/vnd.openxmlformats-officedocument.oleObject"/>
  <Override PartName="/xl/embeddings/oleObject286.bin" ContentType="application/vnd.openxmlformats-officedocument.oleObject"/>
  <Override PartName="/xl/embeddings/oleObject425.bin" ContentType="application/vnd.openxmlformats-officedocument.oleObject"/>
  <Override PartName="/xl/embeddings/oleObject472.bin" ContentType="application/vnd.openxmlformats-officedocument.oleObject"/>
  <Override PartName="/xl/worksheets/sheet23.xml" ContentType="application/vnd.openxmlformats-officedocument.spreadsheetml.worksheet+xml"/>
  <Override PartName="/xl/embeddings/oleObject31.bin" ContentType="application/vnd.openxmlformats-officedocument.oleObject"/>
  <Override PartName="/xl/embeddings/oleObject217.bin" ContentType="application/vnd.openxmlformats-officedocument.oleObject"/>
  <Override PartName="/xl/embeddings/oleObject264.bin" ContentType="application/vnd.openxmlformats-officedocument.oleObject"/>
  <Override PartName="/xl/embeddings/oleObject611.bin" ContentType="application/vnd.openxmlformats-officedocument.oleObject"/>
  <Override PartName="/xl/embeddings/oleObject709.bin" ContentType="application/vnd.openxmlformats-officedocument.oleObject"/>
  <Override PartName="/xl/embeddings/oleObject387.bin" ContentType="application/vnd.openxmlformats-officedocument.oleObject"/>
  <Override PartName="/xl/embeddings/oleObject403.bin" ContentType="application/vnd.openxmlformats-officedocument.oleObject"/>
  <Override PartName="/xl/embeddings/oleObject450.bin" ContentType="application/vnd.openxmlformats-officedocument.oleObject"/>
  <Override PartName="/xl/embeddings/oleObject548.bin" ContentType="application/vnd.openxmlformats-officedocument.oleObject"/>
  <Override PartName="/xl/embeddings/oleObject595.bin" ContentType="application/vnd.openxmlformats-officedocument.oleObject"/>
  <Override PartName="/xl/embeddings/oleObject734.bin" ContentType="application/vnd.openxmlformats-officedocument.oleObject"/>
  <Override PartName="/xl/embeddings/oleObject179.bin" ContentType="application/vnd.openxmlformats-officedocument.oleObject"/>
  <Override PartName="/xl/embeddings/oleObject242.bin" ContentType="application/vnd.openxmlformats-officedocument.oleObject"/>
  <Override PartName="/xl/embeddings/oleObject526.bin" ContentType="application/vnd.openxmlformats-officedocument.oleObject"/>
  <Override PartName="/xl/embeddings/oleObject573.bin" ContentType="application/vnd.openxmlformats-officedocument.oleObject"/>
  <Override PartName="/xl/worksheets/sheet2.xml" ContentType="application/vnd.openxmlformats-officedocument.spreadsheetml.worksheet+xml"/>
  <Override PartName="/xl/embeddings/oleObject69.bin" ContentType="application/vnd.openxmlformats-officedocument.oleObject"/>
  <Override PartName="/xl/embeddings/oleObject220.bin" ContentType="application/vnd.openxmlformats-officedocument.oleObject"/>
  <Override PartName="/xl/embeddings/oleObject318.bin" ContentType="application/vnd.openxmlformats-officedocument.oleObject"/>
  <Override PartName="/xl/embeddings/oleObject365.bin" ContentType="application/vnd.openxmlformats-officedocument.oleObject"/>
  <Override PartName="/xl/embeddings/oleObject649.bin" ContentType="application/vnd.openxmlformats-officedocument.oleObject"/>
  <Override PartName="/xl/embeddings/oleObject696.bin" ContentType="application/vnd.openxmlformats-officedocument.oleObject"/>
  <Override PartName="/xl/embeddings/oleObject712.bin" ContentType="application/vnd.openxmlformats-officedocument.oleObject"/>
  <Override PartName="/xl/embeddings/oleObject157.bin" ContentType="application/vnd.openxmlformats-officedocument.oleObject"/>
  <Override PartName="/xl/embeddings/oleObject488.bin" ContentType="application/vnd.openxmlformats-officedocument.oleObject"/>
  <Override PartName="/xl/embeddings/oleObject504.bin" ContentType="application/vnd.openxmlformats-officedocument.oleObject"/>
  <Override PartName="/xl/embeddings/oleObject551.bin" ContentType="application/vnd.openxmlformats-officedocument.oleObject"/>
  <Override PartName="/xl/worksheets/sheet39.xml" ContentType="application/vnd.openxmlformats-officedocument.spreadsheetml.worksheet+xml"/>
  <Override PartName="/xl/embeddings/oleObject47.bin" ContentType="application/vnd.openxmlformats-officedocument.oleObject"/>
  <Override PartName="/xl/embeddings/oleObject94.bin" ContentType="application/vnd.openxmlformats-officedocument.oleObject"/>
  <Override PartName="/xl/embeddings/oleObject343.bin" ContentType="application/vnd.openxmlformats-officedocument.oleObject"/>
  <Override PartName="/xl/embeddings/oleObject390.bin" ContentType="application/vnd.openxmlformats-officedocument.oleObject"/>
  <Override PartName="/xl/embeddings/oleObject627.bin" ContentType="application/vnd.openxmlformats-officedocument.oleObject"/>
  <Override PartName="/xl/embeddings/oleObject674.bin" ContentType="application/vnd.openxmlformats-officedocument.oleObject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embeddings/oleObject25.bin" ContentType="application/vnd.openxmlformats-officedocument.oleObject"/>
  <Override PartName="/xl/embeddings/oleObject72.bin" ContentType="application/vnd.openxmlformats-officedocument.oleObject"/>
  <Override PartName="/xl/embeddings/oleObject135.bin" ContentType="application/vnd.openxmlformats-officedocument.oleObject"/>
  <Override PartName="/xl/embeddings/oleObject182.bin" ContentType="application/vnd.openxmlformats-officedocument.oleObject"/>
  <Override PartName="/xl/embeddings/oleObject321.bin" ContentType="application/vnd.openxmlformats-officedocument.oleObject"/>
  <Override PartName="/xl/embeddings/oleObject419.bin" ContentType="application/vnd.openxmlformats-officedocument.oleObject"/>
  <Override PartName="/xl/embeddings/oleObject466.bin" ContentType="application/vnd.openxmlformats-officedocument.oleObject"/>
  <Override PartName="/xl/embeddings/oleObject605.bin" ContentType="application/vnd.openxmlformats-officedocument.oleObject"/>
  <Override PartName="/xl/embeddings/oleObject652.bin" ContentType="application/vnd.openxmlformats-officedocument.oleObject"/>
  <Override PartName="/xl/embeddings/oleObject113.bin" ContentType="application/vnd.openxmlformats-officedocument.oleObject"/>
  <Override PartName="/xl/embeddings/oleObject160.bin" ContentType="application/vnd.openxmlformats-officedocument.oleObject"/>
  <Override PartName="/xl/embeddings/oleObject258.bin" ContentType="application/vnd.openxmlformats-officedocument.oleObject"/>
  <Override PartName="/xl/embeddings/oleObject444.bin" ContentType="application/vnd.openxmlformats-officedocument.oleObject"/>
  <Override PartName="/xl/embeddings/oleObject491.bin" ContentType="application/vnd.openxmlformats-officedocument.oleObject"/>
  <Override PartName="/xl/embeddings/oleObject589.bin" ContentType="application/vnd.openxmlformats-officedocument.oleObject"/>
  <Override PartName="/xl/embeddings/oleObject728.bin" ContentType="application/vnd.openxmlformats-officedocument.oleObject"/>
  <Override PartName="/xl/worksheets/sheet42.xml" ContentType="application/vnd.openxmlformats-officedocument.spreadsheetml.worksheet+xml"/>
  <Override PartName="/xl/embeddings/oleObject50.bin" ContentType="application/vnd.openxmlformats-officedocument.oleObject"/>
  <Override PartName="/xl/embeddings/oleObject236.bin" ContentType="application/vnd.openxmlformats-officedocument.oleObject"/>
  <Override PartName="/xl/embeddings/oleObject283.bin" ContentType="application/vnd.openxmlformats-officedocument.oleObject"/>
  <Override PartName="/xl/embeddings/oleObject567.bin" ContentType="application/vnd.openxmlformats-officedocument.oleObject"/>
  <Override PartName="/xl/embeddings/oleObject630.bin" ContentType="application/vnd.openxmlformats-officedocument.oleObject"/>
  <Override PartName="/xl/worksheets/sheet20.xml" ContentType="application/vnd.openxmlformats-officedocument.spreadsheetml.worksheet+xml"/>
  <Override PartName="/xl/embeddings/oleObject359.bin" ContentType="application/vnd.openxmlformats-officedocument.oleObject"/>
  <Override PartName="/xl/embeddings/oleObject422.bin" ContentType="application/vnd.openxmlformats-officedocument.oleObject"/>
  <Override PartName="/xl/embeddings/oleObject706.bin" ContentType="application/vnd.openxmlformats-officedocument.oleObject"/>
  <Override PartName="/xl/embeddings/oleObject198.bin" ContentType="application/vnd.openxmlformats-officedocument.oleObject"/>
  <Override PartName="/xl/embeddings/oleObject214.bin" ContentType="application/vnd.openxmlformats-officedocument.oleObject"/>
  <Override PartName="/xl/embeddings/oleObject261.bin" ContentType="application/vnd.openxmlformats-officedocument.oleObject"/>
  <Override PartName="/xl/embeddings/oleObject400.bin" ContentType="application/vnd.openxmlformats-officedocument.oleObject"/>
  <Override PartName="/xl/embeddings/oleObject545.bin" ContentType="application/vnd.openxmlformats-officedocument.oleObject"/>
  <Override PartName="/xl/embeddings/oleObject592.bin" ContentType="application/vnd.openxmlformats-officedocument.oleObject"/>
  <Override PartName="/xl/embeddings/oleObject731.bin" ContentType="application/vnd.openxmlformats-officedocument.oleObject"/>
  <Override PartName="/xl/embeddings/oleObject88.bin" ContentType="application/vnd.openxmlformats-officedocument.oleObject"/>
  <Override PartName="/xl/embeddings/oleObject337.bin" ContentType="application/vnd.openxmlformats-officedocument.oleObject"/>
  <Override PartName="/xl/embeddings/oleObject384.bin" ContentType="application/vnd.openxmlformats-officedocument.oleObject"/>
  <Override PartName="/xl/embeddings/oleObject523.bin" ContentType="application/vnd.openxmlformats-officedocument.oleObject"/>
  <Override PartName="/xl/embeddings/oleObject570.bin" ContentType="application/vnd.openxmlformats-officedocument.oleObject"/>
  <Override PartName="/xl/embeddings/oleObject668.bin" ContentType="application/vnd.openxmlformats-officedocument.oleObject"/>
  <Override PartName="/xl/embeddings/oleObject129.bin" ContentType="application/vnd.openxmlformats-officedocument.oleObject"/>
  <Override PartName="/xl/embeddings/oleObject176.bin" ContentType="application/vnd.openxmlformats-officedocument.oleObject"/>
  <Override PartName="/xl/embeddings/oleObject315.bin" ContentType="application/vnd.openxmlformats-officedocument.oleObject"/>
  <Override PartName="/xl/embeddings/oleObject362.bin" ContentType="application/vnd.openxmlformats-officedocument.oleObject"/>
  <Override PartName="/xl/worksheets/sheet58.xml" ContentType="application/vnd.openxmlformats-officedocument.spreadsheetml.worksheet+xml"/>
  <Override PartName="/xl/embeddings/oleObject19.bin" ContentType="application/vnd.openxmlformats-officedocument.oleObject"/>
  <Override PartName="/xl/embeddings/oleObject66.bin" ContentType="application/vnd.openxmlformats-officedocument.oleObject"/>
  <Override PartName="/xl/embeddings/oleObject107.bin" ContentType="application/vnd.openxmlformats-officedocument.oleObject"/>
  <Override PartName="/xl/embeddings/oleObject154.bin" ContentType="application/vnd.openxmlformats-officedocument.oleObject"/>
  <Override PartName="/xl/embeddings/oleObject299.bin" ContentType="application/vnd.openxmlformats-officedocument.oleObject"/>
  <Override PartName="/xl/embeddings/oleObject501.bin" ContentType="application/vnd.openxmlformats-officedocument.oleObject"/>
  <Override PartName="/xl/embeddings/oleObject646.bin" ContentType="application/vnd.openxmlformats-officedocument.oleObject"/>
  <Override PartName="/xl/embeddings/oleObject693.bin" ContentType="application/vnd.openxmlformats-officedocument.oleObject"/>
  <Override PartName="/xl/worksheets/sheet36.xml" ContentType="application/vnd.openxmlformats-officedocument.spreadsheetml.worksheet+xml"/>
  <Override PartName="/xl/embeddings/oleObject9.bin" ContentType="application/vnd.openxmlformats-officedocument.oleObject"/>
  <Override PartName="/xl/embeddings/oleObject44.bin" ContentType="application/vnd.openxmlformats-officedocument.oleObject"/>
  <Override PartName="/xl/embeddings/oleObject91.bin" ContentType="application/vnd.openxmlformats-officedocument.oleObject"/>
  <Override PartName="/xl/embeddings/oleObject340.bin" ContentType="application/vnd.openxmlformats-officedocument.oleObject"/>
  <Override PartName="/xl/embeddings/oleObject438.bin" ContentType="application/vnd.openxmlformats-officedocument.oleObject"/>
  <Override PartName="/xl/embeddings/oleObject485.bin" ContentType="application/vnd.openxmlformats-officedocument.oleObject"/>
  <Override PartName="/xl/embeddings/oleObject624.bin" ContentType="application/vnd.openxmlformats-officedocument.oleObject"/>
  <Override PartName="/xl/embeddings/oleObject671.bin" ContentType="application/vnd.openxmlformats-officedocument.oleObject"/>
  <Default Extension="bin" ContentType="application/vnd.openxmlformats-officedocument.spreadsheetml.printerSettings"/>
  <Override PartName="/xl/embeddings/oleObject132.bin" ContentType="application/vnd.openxmlformats-officedocument.oleObject"/>
  <Override PartName="/xl/embeddings/oleObject277.bin" ContentType="application/vnd.openxmlformats-officedocument.oleObject"/>
  <Override PartName="/xl/embeddings/oleObject416.bin" ContentType="application/vnd.openxmlformats-officedocument.oleObject"/>
  <Override PartName="/xl/embeddings/oleObject463.bin" ContentType="application/vnd.openxmlformats-officedocument.oleObject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embeddings/oleObject22.bin" ContentType="application/vnd.openxmlformats-officedocument.oleObject"/>
  <Override PartName="/xl/embeddings/oleObject110.bin" ContentType="application/vnd.openxmlformats-officedocument.oleObject"/>
  <Override PartName="/xl/embeddings/oleObject208.bin" ContentType="application/vnd.openxmlformats-officedocument.oleObject"/>
  <Override PartName="/xl/embeddings/oleObject255.bin" ContentType="application/vnd.openxmlformats-officedocument.oleObject"/>
  <Override PartName="/xl/embeddings/oleObject539.bin" ContentType="application/vnd.openxmlformats-officedocument.oleObject"/>
  <Override PartName="/xl/embeddings/oleObject586.bin" ContentType="application/vnd.openxmlformats-officedocument.oleObject"/>
  <Override PartName="/xl/embeddings/oleObject602.bin" ContentType="application/vnd.openxmlformats-officedocument.oleObject"/>
  <Override PartName="/xl/embeddings/oleObject378.bin" ContentType="application/vnd.openxmlformats-officedocument.oleObject"/>
  <Override PartName="/xl/embeddings/oleObject441.bin" ContentType="application/vnd.openxmlformats-officedocument.oleObject"/>
  <Override PartName="/xl/embeddings/oleObject725.bin" ContentType="application/vnd.openxmlformats-officedocument.oleObject"/>
  <Override PartName="/xl/embeddings/oleObject233.bin" ContentType="application/vnd.openxmlformats-officedocument.oleObject"/>
  <Override PartName="/xl/embeddings/oleObject280.bin" ContentType="application/vnd.openxmlformats-officedocument.oleObject"/>
  <Override PartName="/xl/embeddings/oleObject517.bin" ContentType="application/vnd.openxmlformats-officedocument.oleObject"/>
  <Override PartName="/xl/embeddings/oleObject564.bin" ContentType="application/vnd.openxmlformats-officedocument.oleObject"/>
  <Override PartName="/xl/embeddings/oleObject703.bin" ContentType="application/vnd.openxmlformats-officedocument.oleObject"/>
  <Override PartName="/xl/embeddings/oleObject211.bin" ContentType="application/vnd.openxmlformats-officedocument.oleObject"/>
  <Override PartName="/xl/embeddings/oleObject309.bin" ContentType="application/vnd.openxmlformats-officedocument.oleObject"/>
  <Override PartName="/xl/embeddings/oleObject356.bin" ContentType="application/vnd.openxmlformats-officedocument.oleObject"/>
  <Override PartName="/xl/embeddings/oleObject542.bin" ContentType="application/vnd.openxmlformats-officedocument.oleObject"/>
  <Override PartName="/xl/embeddings/oleObject687.bin" ContentType="application/vnd.openxmlformats-officedocument.oleObject"/>
  <Override PartName="/xl/comments1.xml" ContentType="application/vnd.openxmlformats-officedocument.spreadsheetml.comments+xml"/>
  <Override PartName="/xl/embeddings/oleObject148.bin" ContentType="application/vnd.openxmlformats-officedocument.oleObject"/>
  <Override PartName="/xl/embeddings/oleObject195.bin" ContentType="application/vnd.openxmlformats-officedocument.oleObject"/>
  <Override PartName="/xl/embeddings/oleObject334.bin" ContentType="application/vnd.openxmlformats-officedocument.oleObject"/>
  <Override PartName="/xl/embeddings/oleObject381.bin" ContentType="application/vnd.openxmlformats-officedocument.oleObject"/>
  <Override PartName="/xl/embeddings/oleObject479.bin" ContentType="application/vnd.openxmlformats-officedocument.oleObject"/>
  <Override PartName="/xl/embeddings/oleObject38.bin" ContentType="application/vnd.openxmlformats-officedocument.oleObject"/>
  <Override PartName="/xl/embeddings/oleObject85.bin" ContentType="application/vnd.openxmlformats-officedocument.oleObject"/>
  <Override PartName="/xl/embeddings/oleObject126.bin" ContentType="application/vnd.openxmlformats-officedocument.oleObject"/>
  <Override PartName="/xl/embeddings/oleObject173.bin" ContentType="application/vnd.openxmlformats-officedocument.oleObject"/>
  <Override PartName="/xl/embeddings/oleObject520.bin" ContentType="application/vnd.openxmlformats-officedocument.oleObject"/>
  <Override PartName="/xl/embeddings/oleObject618.bin" ContentType="application/vnd.openxmlformats-officedocument.oleObject"/>
  <Override PartName="/xl/embeddings/oleObject665.bin" ContentType="application/vnd.openxmlformats-officedocument.oleObject"/>
  <Override PartName="/xl/worksheets/sheet55.xml" ContentType="application/vnd.openxmlformats-officedocument.spreadsheetml.worksheet+xml"/>
  <Override PartName="/xl/embeddings/oleObject16.bin" ContentType="application/vnd.openxmlformats-officedocument.oleObject"/>
  <Override PartName="/xl/embeddings/oleObject63.bin" ContentType="application/vnd.openxmlformats-officedocument.oleObject"/>
  <Override PartName="/xl/embeddings/oleObject312.bin" ContentType="application/vnd.openxmlformats-officedocument.oleObject"/>
  <Override PartName="/xl/embeddings/oleObject457.bin" ContentType="application/vnd.openxmlformats-officedocument.oleObject"/>
  <Override PartName="/xl/embeddings/oleObject643.bin" ContentType="application/vnd.openxmlformats-officedocument.oleObject"/>
  <Override PartName="/xl/embeddings/oleObject690.bin" ContentType="application/vnd.openxmlformats-officedocument.oleObject"/>
  <Override PartName="/xl/embeddings/oleObject104.bin" ContentType="application/vnd.openxmlformats-officedocument.oleObject"/>
  <Override PartName="/xl/embeddings/oleObject151.bin" ContentType="application/vnd.openxmlformats-officedocument.oleObject"/>
  <Override PartName="/xl/embeddings/oleObject249.bin" ContentType="application/vnd.openxmlformats-officedocument.oleObject"/>
  <Override PartName="/xl/embeddings/oleObject296.bin" ContentType="application/vnd.openxmlformats-officedocument.oleObject"/>
  <Override PartName="/xl/embeddings/oleObject435.bin" ContentType="application/vnd.openxmlformats-officedocument.oleObject"/>
  <Override PartName="/xl/embeddings/oleObject482.bin" ContentType="application/vnd.openxmlformats-officedocument.oleObject"/>
  <Override PartName="/xl/embeddings/oleObject719.bin" ContentType="application/vnd.openxmlformats-officedocument.oleObject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embeddings/oleObject6.bin" ContentType="application/vnd.openxmlformats-officedocument.oleObject"/>
  <Override PartName="/xl/embeddings/oleObject41.bin" ContentType="application/vnd.openxmlformats-officedocument.oleObject"/>
  <Override PartName="/xl/embeddings/oleObject227.bin" ContentType="application/vnd.openxmlformats-officedocument.oleObject"/>
  <Override PartName="/xl/embeddings/oleObject274.bin" ContentType="application/vnd.openxmlformats-officedocument.oleObject"/>
  <Override PartName="/xl/embeddings/oleObject558.bin" ContentType="application/vnd.openxmlformats-officedocument.oleObject"/>
  <Override PartName="/xl/embeddings/oleObject621.bin" ContentType="application/vnd.openxmlformats-officedocument.oleObject"/>
  <Override PartName="/xl/worksheets/sheet11.xml" ContentType="application/vnd.openxmlformats-officedocument.spreadsheetml.worksheet+xml"/>
  <Override PartName="/xl/embeddings/oleObject397.bin" ContentType="application/vnd.openxmlformats-officedocument.oleObject"/>
  <Override PartName="/xl/embeddings/oleObject413.bin" ContentType="application/vnd.openxmlformats-officedocument.oleObject"/>
  <Override PartName="/xl/embeddings/oleObject460.bin" ContentType="application/vnd.openxmlformats-officedocument.oleObject"/>
  <Override PartName="/xl/embeddings/oleObject189.bin" ContentType="application/vnd.openxmlformats-officedocument.oleObject"/>
  <Override PartName="/xl/embeddings/oleObject205.bin" ContentType="application/vnd.openxmlformats-officedocument.oleObject"/>
  <Override PartName="/xl/embeddings/oleObject252.bin" ContentType="application/vnd.openxmlformats-officedocument.oleObject"/>
  <Override PartName="/xl/embeddings/oleObject536.bin" ContentType="application/vnd.openxmlformats-officedocument.oleObject"/>
  <Override PartName="/xl/embeddings/oleObject583.bin" ContentType="application/vnd.openxmlformats-officedocument.oleObject"/>
  <Override PartName="/xl/embeddings/oleObject722.bin" ContentType="application/vnd.openxmlformats-officedocument.oleObject"/>
  <Override PartName="/xl/embeddings/oleObject79.bin" ContentType="application/vnd.openxmlformats-officedocument.oleObject"/>
  <Override PartName="/xl/embeddings/oleObject230.bin" ContentType="application/vnd.openxmlformats-officedocument.oleObject"/>
  <Override PartName="/xl/embeddings/oleObject328.bin" ContentType="application/vnd.openxmlformats-officedocument.oleObject"/>
  <Override PartName="/xl/embeddings/oleObject375.bin" ContentType="application/vnd.openxmlformats-officedocument.oleObject"/>
  <Override PartName="/xl/embeddings/oleObject514.bin" ContentType="application/vnd.openxmlformats-officedocument.oleObject"/>
  <Override PartName="/xl/embeddings/oleObject561.bin" ContentType="application/vnd.openxmlformats-officedocument.oleObject"/>
  <Override PartName="/xl/embeddings/oleObject659.bin" ContentType="application/vnd.openxmlformats-officedocument.oleObject"/>
  <Override PartName="/xl/worksheets/sheet49.xml" ContentType="application/vnd.openxmlformats-officedocument.spreadsheetml.worksheet+xml"/>
  <Override PartName="/xl/embeddings/oleObject167.bin" ContentType="application/vnd.openxmlformats-officedocument.oleObject"/>
  <Override PartName="/xl/embeddings/oleObject306.bin" ContentType="application/vnd.openxmlformats-officedocument.oleObject"/>
  <Override PartName="/xl/embeddings/oleObject353.bin" ContentType="application/vnd.openxmlformats-officedocument.oleObject"/>
  <Override PartName="/xl/embeddings/oleObject498.bin" ContentType="application/vnd.openxmlformats-officedocument.oleObject"/>
  <Override PartName="/xl/embeddings/oleObject637.bin" ContentType="application/vnd.openxmlformats-officedocument.oleObject"/>
  <Override PartName="/xl/embeddings/oleObject684.bin" ContentType="application/vnd.openxmlformats-officedocument.oleObject"/>
  <Override PartName="/xl/embeddings/oleObject700.bin" ContentType="application/vnd.openxmlformats-officedocument.oleObject"/>
  <Override PartName="/xl/embeddings/oleObject57.bin" ContentType="application/vnd.openxmlformats-officedocument.oleObject"/>
  <Override PartName="/xl/embeddings/oleObject145.bin" ContentType="application/vnd.openxmlformats-officedocument.oleObject"/>
  <Override PartName="/xl/embeddings/oleObject192.bin" ContentType="application/vnd.openxmlformats-officedocument.oleObject"/>
  <Override PartName="/xl/embeddings/oleObject429.bin" ContentType="application/vnd.openxmlformats-officedocument.oleObject"/>
  <Override PartName="/xl/embeddings/oleObject476.bin" ContentType="application/vnd.openxmlformats-officedocument.oleObject"/>
  <Override PartName="/xl/worksheets/sheet27.xml" ContentType="application/vnd.openxmlformats-officedocument.spreadsheetml.worksheet+xml"/>
  <Override PartName="/xl/embeddings/oleObject35.bin" ContentType="application/vnd.openxmlformats-officedocument.oleObject"/>
  <Override PartName="/xl/embeddings/oleObject82.bin" ContentType="application/vnd.openxmlformats-officedocument.oleObject"/>
  <Override PartName="/xl/embeddings/oleObject268.bin" ContentType="application/vnd.openxmlformats-officedocument.oleObject"/>
  <Override PartName="/xl/embeddings/oleObject331.bin" ContentType="application/vnd.openxmlformats-officedocument.oleObject"/>
  <Override PartName="/xl/embeddings/oleObject615.bin" ContentType="application/vnd.openxmlformats-officedocument.oleObject"/>
  <Override PartName="/xl/embeddings/oleObject662.bin" ContentType="application/vnd.openxmlformats-officedocument.oleObject"/>
  <Override PartName="/xl/worksheets/sheet52.xml" ContentType="application/vnd.openxmlformats-officedocument.spreadsheetml.worksheet+xml"/>
  <Override PartName="/xl/embeddings/oleObject123.bin" ContentType="application/vnd.openxmlformats-officedocument.oleObject"/>
  <Override PartName="/xl/embeddings/oleObject170.bin" ContentType="application/vnd.openxmlformats-officedocument.oleObject"/>
  <Override PartName="/xl/embeddings/oleObject407.bin" ContentType="application/vnd.openxmlformats-officedocument.oleObject"/>
  <Override PartName="/xl/embeddings/oleObject454.bin" ContentType="application/vnd.openxmlformats-officedocument.oleObject"/>
  <Override PartName="/xl/embeddings/oleObject599.bin" ContentType="application/vnd.openxmlformats-officedocument.oleObject"/>
  <Override PartName="/xl/embeddings/oleObject13.bin" ContentType="application/vnd.openxmlformats-officedocument.oleObject"/>
  <Override PartName="/xl/embeddings/oleObject60.bin" ContentType="application/vnd.openxmlformats-officedocument.oleObject"/>
  <Override PartName="/xl/embeddings/oleObject101.bin" ContentType="application/vnd.openxmlformats-officedocument.oleObject"/>
  <Override PartName="/xl/embeddings/oleObject246.bin" ContentType="application/vnd.openxmlformats-officedocument.oleObject"/>
  <Override PartName="/xl/embeddings/oleObject293.bin" ContentType="application/vnd.openxmlformats-officedocument.oleObject"/>
  <Override PartName="/xl/embeddings/oleObject432.bin" ContentType="application/vnd.openxmlformats-officedocument.oleObject"/>
  <Override PartName="/xl/embeddings/oleObject577.bin" ContentType="application/vnd.openxmlformats-officedocument.oleObject"/>
  <Override PartName="/xl/embeddings/oleObject640.bin" ContentType="application/vnd.openxmlformats-officedocument.oleObject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embeddings/oleObject3.bin" ContentType="application/vnd.openxmlformats-officedocument.oleObject"/>
  <Override PartName="/xl/embeddings/oleObject224.bin" ContentType="application/vnd.openxmlformats-officedocument.oleObject"/>
  <Override PartName="/xl/embeddings/oleObject271.bin" ContentType="application/vnd.openxmlformats-officedocument.oleObject"/>
  <Override PartName="/xl/embeddings/oleObject369.bin" ContentType="application/vnd.openxmlformats-officedocument.oleObject"/>
  <Override PartName="/xl/embeddings/oleObject716.bin" ContentType="application/vnd.openxmlformats-officedocument.oleObject"/>
  <Override PartName="/xl/embeddings/oleObject410.bin" ContentType="application/vnd.openxmlformats-officedocument.oleObject"/>
  <Override PartName="/xl/embeddings/oleObject508.bin" ContentType="application/vnd.openxmlformats-officedocument.oleObject"/>
  <Override PartName="/xl/embeddings/oleObject555.bin" ContentType="application/vnd.openxmlformats-officedocument.oleObject"/>
  <Override PartName="/xl/embeddings/oleObject98.bin" ContentType="application/vnd.openxmlformats-officedocument.oleObject"/>
  <Override PartName="/xl/embeddings/oleObject202.bin" ContentType="application/vnd.openxmlformats-officedocument.oleObject"/>
  <Override PartName="/xl/embeddings/oleObject347.bin" ContentType="application/vnd.openxmlformats-officedocument.oleObject"/>
  <Override PartName="/xl/embeddings/oleObject394.bin" ContentType="application/vnd.openxmlformats-officedocument.oleObject"/>
  <Override PartName="/xl/embeddings/oleObject533.bin" ContentType="application/vnd.openxmlformats-officedocument.oleObject"/>
  <Override PartName="/xl/embeddings/oleObject580.bin" ContentType="application/vnd.openxmlformats-officedocument.oleObject"/>
  <Override PartName="/xl/embeddings/oleObject678.bin" ContentType="application/vnd.openxmlformats-officedocument.oleObject"/>
  <Override PartName="/xl/embeddings/oleObject139.bin" ContentType="application/vnd.openxmlformats-officedocument.oleObject"/>
  <Override PartName="/xl/embeddings/oleObject186.bin" ContentType="application/vnd.openxmlformats-officedocument.oleObject"/>
  <Override PartName="/xl/embeddings/oleObject325.bin" ContentType="application/vnd.openxmlformats-officedocument.oleObject"/>
  <Override PartName="/xl/embeddings/oleObject372.bin" ContentType="application/vnd.openxmlformats-officedocument.oleObject"/>
  <Override PartName="/xl/embeddings/oleObject609.bin" ContentType="application/vnd.openxmlformats-officedocument.oleObject"/>
  <Override PartName="/xl/embeddings/oleObject656.bin" ContentType="application/vnd.openxmlformats-officedocument.oleObject"/>
  <Override PartName="/xl/embeddings/oleObject29.bin" ContentType="application/vnd.openxmlformats-officedocument.oleObject"/>
  <Override PartName="/xl/embeddings/oleObject76.bin" ContentType="application/vnd.openxmlformats-officedocument.oleObject"/>
  <Override PartName="/xl/embeddings/oleObject117.bin" ContentType="application/vnd.openxmlformats-officedocument.oleObject"/>
  <Override PartName="/xl/embeddings/oleObject164.bin" ContentType="application/vnd.openxmlformats-officedocument.oleObject"/>
  <Override PartName="/xl/embeddings/oleObject448.bin" ContentType="application/vnd.openxmlformats-officedocument.oleObject"/>
  <Override PartName="/xl/embeddings/oleObject495.bin" ContentType="application/vnd.openxmlformats-officedocument.oleObject"/>
  <Override PartName="/xl/embeddings/oleObject511.bin" ContentType="application/vnd.openxmlformats-officedocument.oleObject"/>
  <Override PartName="/xl/worksheets/sheet46.xml" ContentType="application/vnd.openxmlformats-officedocument.spreadsheetml.worksheet+xml"/>
  <Override PartName="/xl/embeddings/oleObject54.bin" ContentType="application/vnd.openxmlformats-officedocument.oleObject"/>
  <Override PartName="/xl/embeddings/oleObject287.bin" ContentType="application/vnd.openxmlformats-officedocument.oleObject"/>
  <Override PartName="/xl/embeddings/oleObject303.bin" ContentType="application/vnd.openxmlformats-officedocument.oleObject"/>
  <Override PartName="/xl/embeddings/oleObject350.bin" ContentType="application/vnd.openxmlformats-officedocument.oleObject"/>
  <Override PartName="/xl/embeddings/oleObject634.bin" ContentType="application/vnd.openxmlformats-officedocument.oleObject"/>
  <Override PartName="/xl/embeddings/oleObject681.bin" ContentType="application/vnd.openxmlformats-officedocument.oleObject"/>
  <Override PartName="/xl/worksheets/sheet24.xml" ContentType="application/vnd.openxmlformats-officedocument.spreadsheetml.worksheet+xml"/>
  <Override PartName="/xl/embeddings/oleObject142.bin" ContentType="application/vnd.openxmlformats-officedocument.oleObject"/>
  <Override PartName="/xl/embeddings/oleObject426.bin" ContentType="application/vnd.openxmlformats-officedocument.oleObject"/>
  <Override PartName="/xl/embeddings/oleObject473.bin" ContentType="application/vnd.openxmlformats-officedocument.oleObject"/>
  <Override PartName="/xl/embeddings/oleObject612.bin" ContentType="application/vnd.openxmlformats-officedocument.oleObject"/>
  <Override PartName="/xl/embeddings/oleObject32.bin" ContentType="application/vnd.openxmlformats-officedocument.oleObject"/>
  <Override PartName="/xl/embeddings/oleObject120.bin" ContentType="application/vnd.openxmlformats-officedocument.oleObject"/>
  <Override PartName="/xl/embeddings/oleObject218.bin" ContentType="application/vnd.openxmlformats-officedocument.oleObject"/>
  <Override PartName="/xl/embeddings/oleObject265.bin" ContentType="application/vnd.openxmlformats-officedocument.oleObject"/>
  <Override PartName="/xl/embeddings/oleObject404.bin" ContentType="application/vnd.openxmlformats-officedocument.oleObject"/>
  <Override PartName="/xl/embeddings/oleObject451.bin" ContentType="application/vnd.openxmlformats-officedocument.oleObject"/>
  <Override PartName="/xl/embeddings/oleObject549.bin" ContentType="application/vnd.openxmlformats-officedocument.oleObject"/>
  <Override PartName="/xl/embeddings/oleObject596.bin" ContentType="application/vnd.openxmlformats-officedocument.oleObject"/>
  <Override PartName="/xl/embeddings/oleObject10.bin" ContentType="application/vnd.openxmlformats-officedocument.oleObject"/>
  <Override PartName="/xl/embeddings/oleObject243.bin" ContentType="application/vnd.openxmlformats-officedocument.oleObject"/>
  <Override PartName="/xl/embeddings/oleObject290.bin" ContentType="application/vnd.openxmlformats-officedocument.oleObject"/>
  <Override PartName="/xl/embeddings/oleObject388.bin" ContentType="application/vnd.openxmlformats-officedocument.oleObject"/>
  <Override PartName="/xl/embeddings/oleObject735.bin" ContentType="application/vnd.openxmlformats-officedocument.oleObject"/>
  <Override PartName="/xl/embeddings/oleObject527.bin" ContentType="application/vnd.openxmlformats-officedocument.oleObject"/>
  <Override PartName="/xl/embeddings/oleObject574.bin" ContentType="application/vnd.openxmlformats-officedocument.oleObject"/>
  <Override PartName="/xl/embeddings/oleObject713.bin" ContentType="application/vnd.openxmlformats-officedocument.oleObject"/>
  <Override PartName="/xl/worksheets/sheet3.xml" ContentType="application/vnd.openxmlformats-officedocument.spreadsheetml.worksheet+xml"/>
  <Override PartName="/xl/embeddings/oleObject221.bin" ContentType="application/vnd.openxmlformats-officedocument.oleObject"/>
  <Override PartName="/xl/embeddings/oleObject319.bin" ContentType="application/vnd.openxmlformats-officedocument.oleObject"/>
  <Override PartName="/xl/embeddings/oleObject366.bin" ContentType="application/vnd.openxmlformats-officedocument.oleObject"/>
  <Override PartName="/xl/embeddings/oleObject505.bin" ContentType="application/vnd.openxmlformats-officedocument.oleObject"/>
  <Override PartName="/xl/embeddings/oleObject552.bin" ContentType="application/vnd.openxmlformats-officedocument.oleObject"/>
  <Override PartName="/xl/embeddings/oleObject697.bin" ContentType="application/vnd.openxmlformats-officedocument.oleObject"/>
  <Override PartName="/xl/embeddings/oleObject48.bin" ContentType="application/vnd.openxmlformats-officedocument.oleObject"/>
  <Override PartName="/xl/embeddings/oleObject95.bin" ContentType="application/vnd.openxmlformats-officedocument.oleObject"/>
  <Override PartName="/xl/embeddings/oleObject158.bin" ContentType="application/vnd.openxmlformats-officedocument.oleObject"/>
  <Override PartName="/xl/embeddings/oleObject344.bin" ContentType="application/vnd.openxmlformats-officedocument.oleObject"/>
  <Override PartName="/xl/embeddings/oleObject391.bin" ContentType="application/vnd.openxmlformats-officedocument.oleObject"/>
  <Override PartName="/xl/embeddings/oleObject489.bin" ContentType="application/vnd.openxmlformats-officedocument.oleObject"/>
  <Override PartName="/xl/embeddings/oleObject628.bin" ContentType="application/vnd.openxmlformats-officedocument.oleObject"/>
  <Override PartName="/xl/embeddings/oleObject675.bin" ContentType="application/vnd.openxmlformats-officedocument.oleObject"/>
  <Override PartName="/xl/embeddings/oleObject136.bin" ContentType="application/vnd.openxmlformats-officedocument.oleObject"/>
  <Override PartName="/xl/embeddings/oleObject183.bin" ContentType="application/vnd.openxmlformats-officedocument.oleObject"/>
  <Override PartName="/xl/embeddings/oleObject467.bin" ContentType="application/vnd.openxmlformats-officedocument.oleObject"/>
  <Override PartName="/xl/embeddings/oleObject530.bin" ContentType="application/vnd.openxmlformats-officedocument.oleObject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embeddings/oleObject26.bin" ContentType="application/vnd.openxmlformats-officedocument.oleObject"/>
  <Override PartName="/xl/embeddings/oleObject73.bin" ContentType="application/vnd.openxmlformats-officedocument.oleObject"/>
  <Override PartName="/xl/embeddings/oleObject259.bin" ContentType="application/vnd.openxmlformats-officedocument.oleObject"/>
  <Override PartName="/xl/embeddings/oleObject322.bin" ContentType="application/vnd.openxmlformats-officedocument.oleObject"/>
  <Override PartName="/xl/embeddings/oleObject606.bin" ContentType="application/vnd.openxmlformats-officedocument.oleObject"/>
  <Override PartName="/xl/embeddings/oleObject653.bin" ContentType="application/vnd.openxmlformats-officedocument.oleObject"/>
  <Override PartName="/xl/worksheets/sheet43.xml" ContentType="application/vnd.openxmlformats-officedocument.spreadsheetml.worksheet+xml"/>
  <Override PartName="/xl/embeddings/oleObject114.bin" ContentType="application/vnd.openxmlformats-officedocument.oleObject"/>
  <Override PartName="/xl/embeddings/oleObject161.bin" ContentType="application/vnd.openxmlformats-officedocument.oleObject"/>
  <Override PartName="/xl/embeddings/oleObject300.bin" ContentType="application/vnd.openxmlformats-officedocument.oleObject"/>
  <Override PartName="/xl/embeddings/oleObject445.bin" ContentType="application/vnd.openxmlformats-officedocument.oleObject"/>
  <Override PartName="/xl/embeddings/oleObject492.bin" ContentType="application/vnd.openxmlformats-officedocument.oleObject"/>
  <Override PartName="/xl/embeddings/oleObject631.bin" ContentType="application/vnd.openxmlformats-officedocument.oleObject"/>
  <Override PartName="/xl/embeddings/oleObject729.bin" ContentType="application/vnd.openxmlformats-officedocument.oleObject"/>
  <Override PartName="/xl/embeddings/oleObject51.bin" ContentType="application/vnd.openxmlformats-officedocument.oleObject"/>
  <Override PartName="/xl/embeddings/oleObject237.bin" ContentType="application/vnd.openxmlformats-officedocument.oleObject"/>
  <Override PartName="/xl/embeddings/oleObject284.bin" ContentType="application/vnd.openxmlformats-officedocument.oleObject"/>
  <Override PartName="/xl/embeddings/oleObject423.bin" ContentType="application/vnd.openxmlformats-officedocument.oleObject"/>
  <Override PartName="/xl/embeddings/oleObject470.bin" ContentType="application/vnd.openxmlformats-officedocument.oleObject"/>
  <Override PartName="/xl/embeddings/oleObject568.bin" ContentType="application/vnd.openxmlformats-officedocument.oleObject"/>
  <Override PartName="/xl/embeddings/oleObject707.bin" ContentType="application/vnd.openxmlformats-officedocument.oleObject"/>
  <Override PartName="/xl/worksheets/sheet21.xml" ContentType="application/vnd.openxmlformats-officedocument.spreadsheetml.worksheet+xml"/>
  <Override PartName="/xl/embeddings/oleObject215.bin" ContentType="application/vnd.openxmlformats-officedocument.oleObject"/>
  <Override PartName="/xl/embeddings/oleObject262.bin" ContentType="application/vnd.openxmlformats-officedocument.oleObject"/>
  <Override PartName="/xl/embeddings/oleObject546.bin" ContentType="application/vnd.openxmlformats-officedocument.oleObject"/>
  <Override PartName="/xl/embeddings/oleObject593.bin" ContentType="application/vnd.openxmlformats-officedocument.oleObject"/>
  <Override PartName="/xl/embeddings/oleObject199.bin" ContentType="application/vnd.openxmlformats-officedocument.oleObject"/>
  <Override PartName="/xl/embeddings/oleObject338.bin" ContentType="application/vnd.openxmlformats-officedocument.oleObject"/>
  <Override PartName="/xl/embeddings/oleObject385.bin" ContentType="application/vnd.openxmlformats-officedocument.oleObject"/>
  <Override PartName="/xl/embeddings/oleObject401.bin" ContentType="application/vnd.openxmlformats-officedocument.oleObject"/>
  <Override PartName="/xl/embeddings/oleObject732.bin" ContentType="application/vnd.openxmlformats-officedocument.oleObject"/>
  <Override PartName="/docProps/app.xml" ContentType="application/vnd.openxmlformats-officedocument.extended-properties+xml"/>
  <Override PartName="/xl/embeddings/oleObject89.bin" ContentType="application/vnd.openxmlformats-officedocument.oleObject"/>
  <Override PartName="/xl/embeddings/oleObject177.bin" ContentType="application/vnd.openxmlformats-officedocument.oleObject"/>
  <Override PartName="/xl/embeddings/oleObject240.bin" ContentType="application/vnd.openxmlformats-officedocument.oleObject"/>
  <Override PartName="/xl/embeddings/oleObject524.bin" ContentType="application/vnd.openxmlformats-officedocument.oleObject"/>
  <Override PartName="/xl/embeddings/oleObject571.bin" ContentType="application/vnd.openxmlformats-officedocument.oleObject"/>
  <Override PartName="/xl/embeddings/oleObject669.bin" ContentType="application/vnd.openxmlformats-officedocument.oleObject"/>
  <Override PartName="/xl/worksheets/sheet59.xml" ContentType="application/vnd.openxmlformats-officedocument.spreadsheetml.worksheet+xml"/>
  <Override PartName="/xl/embeddings/oleObject67.bin" ContentType="application/vnd.openxmlformats-officedocument.oleObject"/>
  <Override PartName="/xl/embeddings/oleObject316.bin" ContentType="application/vnd.openxmlformats-officedocument.oleObject"/>
  <Override PartName="/xl/embeddings/oleObject363.bin" ContentType="application/vnd.openxmlformats-officedocument.oleObject"/>
  <Override PartName="/xl/embeddings/oleObject647.bin" ContentType="application/vnd.openxmlformats-officedocument.oleObject"/>
  <Override PartName="/xl/embeddings/oleObject694.bin" ContentType="application/vnd.openxmlformats-officedocument.oleObject"/>
  <Override PartName="/xl/embeddings/oleObject710.bin" ContentType="application/vnd.openxmlformats-officedocument.oleObject"/>
  <Override PartName="/xl/embeddings/oleObject108.bin" ContentType="application/vnd.openxmlformats-officedocument.oleObject"/>
  <Override PartName="/xl/embeddings/oleObject155.bin" ContentType="application/vnd.openxmlformats-officedocument.oleObject"/>
  <Override PartName="/xl/embeddings/oleObject439.bin" ContentType="application/vnd.openxmlformats-officedocument.oleObject"/>
  <Override PartName="/xl/embeddings/oleObject486.bin" ContentType="application/vnd.openxmlformats-officedocument.oleObject"/>
  <Override PartName="/xl/embeddings/oleObject502.bin" ContentType="application/vnd.openxmlformats-officedocument.oleObject"/>
  <Override PartName="/xl/worksheets/sheet37.xml" ContentType="application/vnd.openxmlformats-officedocument.spreadsheetml.worksheet+xml"/>
  <Override PartName="/xl/embeddings/oleObject45.bin" ContentType="application/vnd.openxmlformats-officedocument.oleObject"/>
  <Override PartName="/xl/embeddings/oleObject92.bin" ContentType="application/vnd.openxmlformats-officedocument.oleObject"/>
  <Override PartName="/xl/embeddings/oleObject133.bin" ContentType="application/vnd.openxmlformats-officedocument.oleObject"/>
  <Override PartName="/xl/embeddings/oleObject180.bin" ContentType="application/vnd.openxmlformats-officedocument.oleObject"/>
  <Override PartName="/xl/embeddings/oleObject278.bin" ContentType="application/vnd.openxmlformats-officedocument.oleObject"/>
  <Override PartName="/xl/embeddings/oleObject341.bin" ContentType="application/vnd.openxmlformats-officedocument.oleObject"/>
  <Override PartName="/xl/embeddings/oleObject625.bin" ContentType="application/vnd.openxmlformats-officedocument.oleObject"/>
  <Override PartName="/xl/embeddings/oleObject672.bin" ContentType="application/vnd.openxmlformats-officedocument.oleObject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embeddings/oleObject23.bin" ContentType="application/vnd.openxmlformats-officedocument.oleObject"/>
  <Override PartName="/xl/embeddings/oleObject70.bin" ContentType="application/vnd.openxmlformats-officedocument.oleObject"/>
  <Override PartName="/xl/embeddings/oleObject417.bin" ContentType="application/vnd.openxmlformats-officedocument.oleObject"/>
  <Override PartName="/xl/embeddings/oleObject464.bin" ContentType="application/vnd.openxmlformats-officedocument.oleObject"/>
  <Override PartName="/xl/embeddings/oleObject603.bin" ContentType="application/vnd.openxmlformats-officedocument.oleObject"/>
  <Override PartName="/xl/embeddings/oleObject650.bin" ContentType="application/vnd.openxmlformats-officedocument.oleObject"/>
  <Override PartName="/xl/embeddings/oleObject111.bin" ContentType="application/vnd.openxmlformats-officedocument.oleObject"/>
  <Override PartName="/xl/embeddings/oleObject209.bin" ContentType="application/vnd.openxmlformats-officedocument.oleObject"/>
  <Override PartName="/xl/embeddings/oleObject256.bin" ContentType="application/vnd.openxmlformats-officedocument.oleObject"/>
  <Override PartName="/xl/embeddings/oleObject442.bin" ContentType="application/vnd.openxmlformats-officedocument.oleObject"/>
  <Override PartName="/xl/embeddings/oleObject587.bin" ContentType="application/vnd.openxmlformats-officedocument.oleObject"/>
  <Override PartName="/xl/embeddings/oleObject726.bin" ContentType="application/vnd.openxmlformats-officedocument.oleObject"/>
  <Override PartName="/xl/worksheets/sheet40.xml" ContentType="application/vnd.openxmlformats-officedocument.spreadsheetml.worksheet+xml"/>
  <Default Extension="wmf" ContentType="image/x-wmf"/>
  <Override PartName="/xl/embeddings/oleObject234.bin" ContentType="application/vnd.openxmlformats-officedocument.oleObject"/>
  <Override PartName="/xl/embeddings/oleObject281.bin" ContentType="application/vnd.openxmlformats-officedocument.oleObject"/>
  <Override PartName="/xl/embeddings/oleObject379.bin" ContentType="application/vnd.openxmlformats-officedocument.oleObject"/>
  <Override PartName="/xl/embeddings/oleObject518.bin" ContentType="application/vnd.openxmlformats-officedocument.oleObject"/>
  <Override PartName="/xl/embeddings/oleObject565.bin" ContentType="application/vnd.openxmlformats-officedocument.oleObject"/>
  <Override PartName="/xl/embeddings/oleObject357.bin" ContentType="application/vnd.openxmlformats-officedocument.oleObject"/>
  <Override PartName="/xl/embeddings/oleObject420.bin" ContentType="application/vnd.openxmlformats-officedocument.oleObject"/>
  <Override PartName="/xl/embeddings/oleObject704.bin" ContentType="application/vnd.openxmlformats-officedocument.oleObject"/>
  <Override PartName="/xl/embeddings/oleObject149.bin" ContentType="application/vnd.openxmlformats-officedocument.oleObject"/>
  <Override PartName="/xl/embeddings/oleObject196.bin" ContentType="application/vnd.openxmlformats-officedocument.oleObject"/>
  <Override PartName="/xl/embeddings/oleObject212.bin" ContentType="application/vnd.openxmlformats-officedocument.oleObject"/>
  <Override PartName="/xl/embeddings/oleObject543.bin" ContentType="application/vnd.openxmlformats-officedocument.oleObject"/>
  <Override PartName="/xl/embeddings/oleObject590.bin" ContentType="application/vnd.openxmlformats-officedocument.oleObject"/>
  <Override PartName="/xl/embeddings/oleObject688.bin" ContentType="application/vnd.openxmlformats-officedocument.oleObject"/>
  <Override PartName="/xl/embeddings/oleObject39.bin" ContentType="application/vnd.openxmlformats-officedocument.oleObject"/>
  <Override PartName="/xl/embeddings/oleObject86.bin" ContentType="application/vnd.openxmlformats-officedocument.oleObject"/>
  <Override PartName="/xl/embeddings/oleObject335.bin" ContentType="application/vnd.openxmlformats-officedocument.oleObject"/>
  <Override PartName="/xl/embeddings/oleObject382.bin" ContentType="application/vnd.openxmlformats-officedocument.oleObject"/>
  <Override PartName="/xl/embeddings/oleObject521.bin" ContentType="application/vnd.openxmlformats-officedocument.oleObject"/>
  <Override PartName="/xl/embeddings/oleObject619.bin" ContentType="application/vnd.openxmlformats-officedocument.oleObject"/>
  <Override PartName="/xl/embeddings/oleObject666.bin" ContentType="application/vnd.openxmlformats-officedocument.oleObject"/>
  <Override PartName="/xl/embeddings/oleObject127.bin" ContentType="application/vnd.openxmlformats-officedocument.oleObject"/>
  <Override PartName="/xl/embeddings/oleObject174.bin" ContentType="application/vnd.openxmlformats-officedocument.oleObject"/>
  <Override PartName="/xl/embeddings/oleObject313.bin" ContentType="application/vnd.openxmlformats-officedocument.oleObject"/>
  <Override PartName="/xl/embeddings/oleObject360.bin" ContentType="application/vnd.openxmlformats-officedocument.oleObject"/>
  <Override PartName="/xl/embeddings/oleObject458.bin" ContentType="application/vnd.openxmlformats-officedocument.oleObject"/>
  <Override PartName="/xl/worksheets/sheet56.xml" ContentType="application/vnd.openxmlformats-officedocument.spreadsheetml.worksheet+xml"/>
  <Override PartName="/xl/embeddings/oleObject17.bin" ContentType="application/vnd.openxmlformats-officedocument.oleObject"/>
  <Override PartName="/xl/embeddings/oleObject64.bin" ContentType="application/vnd.openxmlformats-officedocument.oleObject"/>
  <Override PartName="/xl/embeddings/oleObject105.bin" ContentType="application/vnd.openxmlformats-officedocument.oleObject"/>
  <Override PartName="/xl/embeddings/oleObject152.bin" ContentType="application/vnd.openxmlformats-officedocument.oleObject"/>
  <Override PartName="/xl/embeddings/oleObject297.bin" ContentType="application/vnd.openxmlformats-officedocument.oleObject"/>
  <Override PartName="/xl/embeddings/oleObject644.bin" ContentType="application/vnd.openxmlformats-officedocument.oleObject"/>
  <Override PartName="/xl/embeddings/oleObject691.bin" ContentType="application/vnd.openxmlformats-officedocument.oleObject"/>
  <Override PartName="/xl/worksheets/sheet34.xml" ContentType="application/vnd.openxmlformats-officedocument.spreadsheetml.worksheet+xml"/>
  <Override PartName="/xl/embeddings/oleObject7.bin" ContentType="application/vnd.openxmlformats-officedocument.oleObject"/>
  <Override PartName="/xl/embeddings/oleObject42.bin" ContentType="application/vnd.openxmlformats-officedocument.oleObject"/>
  <Override PartName="/xl/embeddings/oleObject436.bin" ContentType="application/vnd.openxmlformats-officedocument.oleObject"/>
  <Override PartName="/xl/embeddings/oleObject483.bin" ContentType="application/vnd.openxmlformats-officedocument.oleObject"/>
  <Override PartName="/xl/embeddings/oleObject622.bin" ContentType="application/vnd.openxmlformats-officedocument.oleObject"/>
  <Override PartName="/xl/embeddings/oleObject130.bin" ContentType="application/vnd.openxmlformats-officedocument.oleObject"/>
  <Override PartName="/xl/embeddings/oleObject228.bin" ContentType="application/vnd.openxmlformats-officedocument.oleObject"/>
  <Override PartName="/xl/embeddings/oleObject275.bin" ContentType="application/vnd.openxmlformats-officedocument.oleObject"/>
  <Override PartName="/xl/embeddings/oleObject414.bin" ContentType="application/vnd.openxmlformats-officedocument.oleObject"/>
  <Override PartName="/xl/embeddings/oleObject461.bin" ContentType="application/vnd.openxmlformats-officedocument.oleObject"/>
  <Override PartName="/xl/embeddings/oleObject559.bin" ContentType="application/vnd.openxmlformats-officedocument.oleObject"/>
  <Override PartName="/xl/worksheets/sheet12.xml" ContentType="application/vnd.openxmlformats-officedocument.spreadsheetml.worksheet+xml"/>
  <Override PartName="/xl/embeddings/oleObject20.bin" ContentType="application/vnd.openxmlformats-officedocument.oleObject"/>
  <Override PartName="/xl/embeddings/oleObject206.bin" ContentType="application/vnd.openxmlformats-officedocument.oleObject"/>
  <Override PartName="/xl/embeddings/oleObject253.bin" ContentType="application/vnd.openxmlformats-officedocument.oleObject"/>
  <Override PartName="/xl/embeddings/oleObject398.bin" ContentType="application/vnd.openxmlformats-officedocument.oleObject"/>
  <Override PartName="/xl/embeddings/oleObject537.bin" ContentType="application/vnd.openxmlformats-officedocument.oleObject"/>
  <Override PartName="/xl/embeddings/oleObject584.bin" ContentType="application/vnd.openxmlformats-officedocument.oleObject"/>
  <Override PartName="/xl/embeddings/oleObject600.bin" ContentType="application/vnd.openxmlformats-officedocument.oleObject"/>
  <Override PartName="/xl/embeddings/oleObject329.bin" ContentType="application/vnd.openxmlformats-officedocument.oleObject"/>
  <Override PartName="/xl/embeddings/oleObject376.bin" ContentType="application/vnd.openxmlformats-officedocument.oleObject"/>
  <Override PartName="/xl/embeddings/oleObject723.bin" ContentType="application/vnd.openxmlformats-officedocument.oleObject"/>
  <Override PartName="/xl/embeddings/oleObject168.bin" ContentType="application/vnd.openxmlformats-officedocument.oleObject"/>
  <Override PartName="/xl/embeddings/oleObject231.bin" ContentType="application/vnd.openxmlformats-officedocument.oleObject"/>
  <Override PartName="/xl/embeddings/oleObject499.bin" ContentType="application/vnd.openxmlformats-officedocument.oleObject"/>
  <Override PartName="/xl/embeddings/oleObject515.bin" ContentType="application/vnd.openxmlformats-officedocument.oleObject"/>
  <Override PartName="/xl/embeddings/oleObject562.bin" ContentType="application/vnd.openxmlformats-officedocument.oleObject"/>
  <Override PartName="/xl/embeddings/oleObject701.bin" ContentType="application/vnd.openxmlformats-officedocument.oleObject"/>
  <Override PartName="/xl/embeddings/oleObject58.bin" ContentType="application/vnd.openxmlformats-officedocument.oleObject"/>
  <Override PartName="/xl/embeddings/oleObject307.bin" ContentType="application/vnd.openxmlformats-officedocument.oleObject"/>
  <Override PartName="/xl/embeddings/oleObject354.bin" ContentType="application/vnd.openxmlformats-officedocument.oleObject"/>
  <Override PartName="/xl/embeddings/oleObject540.bin" ContentType="application/vnd.openxmlformats-officedocument.oleObject"/>
  <Override PartName="/xl/embeddings/oleObject638.bin" ContentType="application/vnd.openxmlformats-officedocument.oleObject"/>
  <Override PartName="/xl/embeddings/oleObject685.bin" ContentType="application/vnd.openxmlformats-officedocument.oleObject"/>
  <Override PartName="/xl/worksheets/sheet28.xml" ContentType="application/vnd.openxmlformats-officedocument.spreadsheetml.worksheet+xml"/>
  <Override PartName="/xl/embeddings/oleObject146.bin" ContentType="application/vnd.openxmlformats-officedocument.oleObject"/>
  <Override PartName="/xl/embeddings/oleObject193.bin" ContentType="application/vnd.openxmlformats-officedocument.oleObject"/>
  <Override PartName="/xl/embeddings/oleObject332.bin" ContentType="application/vnd.openxmlformats-officedocument.oleObject"/>
  <Override PartName="/xl/embeddings/oleObject477.bin" ContentType="application/vnd.openxmlformats-officedocument.oleObject"/>
  <Override PartName="/xl/embeddings/oleObject616.bin" ContentType="application/vnd.openxmlformats-officedocument.oleObject"/>
  <Override PartName="/xl/embeddings/oleObject36.bin" ContentType="application/vnd.openxmlformats-officedocument.oleObject"/>
  <Override PartName="/xl/embeddings/oleObject83.bin" ContentType="application/vnd.openxmlformats-officedocument.oleObject"/>
  <Override PartName="/xl/embeddings/oleObject124.bin" ContentType="application/vnd.openxmlformats-officedocument.oleObject"/>
  <Override PartName="/xl/embeddings/oleObject171.bin" ContentType="application/vnd.openxmlformats-officedocument.oleObject"/>
  <Override PartName="/xl/embeddings/oleObject269.bin" ContentType="application/vnd.openxmlformats-officedocument.oleObject"/>
  <Override PartName="/xl/embeddings/oleObject408.bin" ContentType="application/vnd.openxmlformats-officedocument.oleObject"/>
  <Override PartName="/xl/embeddings/oleObject455.bin" ContentType="application/vnd.openxmlformats-officedocument.oleObject"/>
  <Override PartName="/xl/embeddings/oleObject663.bin" ContentType="application/vnd.openxmlformats-officedocument.oleObject"/>
  <Override PartName="/xl/worksheets/sheet53.xml" ContentType="application/vnd.openxmlformats-officedocument.spreadsheetml.worksheet+xml"/>
  <Override PartName="/xl/embeddings/oleObject14.bin" ContentType="application/vnd.openxmlformats-officedocument.oleObject"/>
  <Override PartName="/xl/embeddings/oleObject61.bin" ContentType="application/vnd.openxmlformats-officedocument.oleObject"/>
  <Override PartName="/xl/embeddings/oleObject247.bin" ContentType="application/vnd.openxmlformats-officedocument.oleObject"/>
  <Override PartName="/xl/embeddings/oleObject294.bin" ContentType="application/vnd.openxmlformats-officedocument.oleObject"/>
  <Override PartName="/xl/embeddings/oleObject310.bin" ContentType="application/vnd.openxmlformats-officedocument.oleObject"/>
  <Override PartName="/xl/embeddings/oleObject641.bin" ContentType="application/vnd.openxmlformats-officedocument.oleObject"/>
  <Override PartName="/xl/embeddings/oleObject102.bin" ContentType="application/vnd.openxmlformats-officedocument.oleObject"/>
  <Override PartName="/xl/embeddings/oleObject433.bin" ContentType="application/vnd.openxmlformats-officedocument.oleObject"/>
  <Override PartName="/xl/embeddings/oleObject480.bin" ContentType="application/vnd.openxmlformats-officedocument.oleObject"/>
  <Override PartName="/xl/embeddings/oleObject578.bin" ContentType="application/vnd.openxmlformats-officedocument.oleObject"/>
  <Override PartName="/xl/embeddings/oleObject717.bin" ContentType="application/vnd.openxmlformats-officedocument.oleObject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embeddings/oleObject4.bin" ContentType="application/vnd.openxmlformats-officedocument.oleObject"/>
  <Override PartName="/xl/embeddings/oleObject225.bin" ContentType="application/vnd.openxmlformats-officedocument.oleObject"/>
  <Override PartName="/xl/embeddings/oleObject272.bin" ContentType="application/vnd.openxmlformats-officedocument.oleObject"/>
  <Override PartName="/xl/embeddings/oleObject509.bin" ContentType="application/vnd.openxmlformats-officedocument.oleObject"/>
  <Override PartName="/xl/embeddings/oleObject556.bin" ContentType="application/vnd.openxmlformats-officedocument.oleObject"/>
  <Override PartName="/xl/embeddings/oleObject348.bin" ContentType="application/vnd.openxmlformats-officedocument.oleObject"/>
  <Override PartName="/xl/embeddings/oleObject395.bin" ContentType="application/vnd.openxmlformats-officedocument.oleObject"/>
  <Override PartName="/xl/embeddings/oleObject411.bin" ContentType="application/vnd.openxmlformats-officedocument.oleObject"/>
  <Override PartName="/xl/embeddings/oleObject679.bin" ContentType="application/vnd.openxmlformats-officedocument.oleObject"/>
  <Override PartName="/xl/embeddings/oleObject99.bin" ContentType="application/vnd.openxmlformats-officedocument.oleObject"/>
  <Override PartName="/xl/embeddings/oleObject187.bin" ContentType="application/vnd.openxmlformats-officedocument.oleObject"/>
  <Override PartName="/xl/embeddings/oleObject203.bin" ContentType="application/vnd.openxmlformats-officedocument.oleObject"/>
  <Override PartName="/xl/embeddings/oleObject250.bin" ContentType="application/vnd.openxmlformats-officedocument.oleObject"/>
  <Override PartName="/xl/embeddings/oleObject534.bin" ContentType="application/vnd.openxmlformats-officedocument.oleObject"/>
  <Override PartName="/xl/embeddings/oleObject581.bin" ContentType="application/vnd.openxmlformats-officedocument.oleObject"/>
  <Override PartName="/xl/embeddings/oleObject720.bin" ContentType="application/vnd.openxmlformats-officedocument.oleObject"/>
  <Override PartName="/xl/embeddings/oleObject77.bin" ContentType="application/vnd.openxmlformats-officedocument.oleObject"/>
  <Override PartName="/xl/embeddings/oleObject326.bin" ContentType="application/vnd.openxmlformats-officedocument.oleObject"/>
  <Override PartName="/xl/embeddings/oleObject373.bin" ContentType="application/vnd.openxmlformats-officedocument.oleObject"/>
  <Override PartName="/xl/embeddings/oleObject512.bin" ContentType="application/vnd.openxmlformats-officedocument.oleObject"/>
  <Override PartName="/xl/embeddings/oleObject657.bin" ContentType="application/vnd.openxmlformats-officedocument.oleObject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embeddings/oleObject118.bin" ContentType="application/vnd.openxmlformats-officedocument.oleObject"/>
  <Override PartName="/xl/embeddings/oleObject165.bin" ContentType="application/vnd.openxmlformats-officedocument.oleObject"/>
  <Override PartName="/xl/embeddings/oleObject304.bin" ContentType="application/vnd.openxmlformats-officedocument.oleObject"/>
  <Override PartName="/xl/embeddings/oleObject351.bin" ContentType="application/vnd.openxmlformats-officedocument.oleObject"/>
  <Override PartName="/xl/embeddings/oleObject449.bin" ContentType="application/vnd.openxmlformats-officedocument.oleObject"/>
  <Override PartName="/xl/embeddings/oleObject496.bin" ContentType="application/vnd.openxmlformats-officedocument.oleObject"/>
  <Override PartName="/xl/embeddings/oleObject635.bin" ContentType="application/vnd.openxmlformats-officedocument.oleObject"/>
  <Override PartName="/xl/embeddings/oleObject682.bin" ContentType="application/vnd.openxmlformats-officedocument.oleObject"/>
  <Override PartName="/xl/embeddings/oleObject55.bin" ContentType="application/vnd.openxmlformats-officedocument.oleObject"/>
  <Override PartName="/xl/embeddings/oleObject143.bin" ContentType="application/vnd.openxmlformats-officedocument.oleObject"/>
  <Override PartName="/xl/embeddings/oleObject190.bin" ContentType="application/vnd.openxmlformats-officedocument.oleObject"/>
  <Override PartName="/xl/embeddings/oleObject288.bin" ContentType="application/vnd.openxmlformats-officedocument.oleObject"/>
  <Override PartName="/xl/embeddings/oleObject427.bin" ContentType="application/vnd.openxmlformats-officedocument.oleObject"/>
  <Override PartName="/xl/embeddings/oleObject474.bin" ContentType="application/vnd.openxmlformats-officedocument.oleObject"/>
  <Override PartName="/xl/worksheets/sheet25.xml" ContentType="application/vnd.openxmlformats-officedocument.spreadsheetml.worksheet+xml"/>
  <Override PartName="/xl/embeddings/oleObject33.bin" ContentType="application/vnd.openxmlformats-officedocument.oleObject"/>
  <Override PartName="/xl/embeddings/oleObject80.bin" ContentType="application/vnd.openxmlformats-officedocument.oleObject"/>
  <Override PartName="/xl/embeddings/oleObject219.bin" ContentType="application/vnd.openxmlformats-officedocument.oleObject"/>
  <Override PartName="/xl/embeddings/oleObject266.bin" ContentType="application/vnd.openxmlformats-officedocument.oleObject"/>
  <Override PartName="/xl/embeddings/oleObject613.bin" ContentType="application/vnd.openxmlformats-officedocument.oleObject"/>
  <Override PartName="/xl/embeddings/oleObject660.bin" ContentType="application/vnd.openxmlformats-officedocument.oleObject"/>
  <Override PartName="/xl/worksheets/sheet50.xml" ContentType="application/vnd.openxmlformats-officedocument.spreadsheetml.worksheet+xml"/>
  <Override PartName="/xl/embeddings/oleObject121.bin" ContentType="application/vnd.openxmlformats-officedocument.oleObject"/>
  <Override PartName="/xl/embeddings/oleObject405.bin" ContentType="application/vnd.openxmlformats-officedocument.oleObject"/>
  <Override PartName="/xl/embeddings/oleObject452.bin" ContentType="application/vnd.openxmlformats-officedocument.oleObject"/>
  <Override PartName="/xl/embeddings/oleObject597.bin" ContentType="application/vnd.openxmlformats-officedocument.oleObject"/>
  <Override PartName="/xl/embeddings/oleObject11.bin" ContentType="application/vnd.openxmlformats-officedocument.oleObject"/>
  <Override PartName="/xl/embeddings/oleObject244.bin" ContentType="application/vnd.openxmlformats-officedocument.oleObject"/>
  <Override PartName="/xl/embeddings/oleObject291.bin" ContentType="application/vnd.openxmlformats-officedocument.oleObject"/>
  <Override PartName="/xl/embeddings/oleObject389.bin" ContentType="application/vnd.openxmlformats-officedocument.oleObject"/>
  <Override PartName="/xl/embeddings/oleObject430.bin" ContentType="application/vnd.openxmlformats-officedocument.oleObject"/>
  <Override PartName="/xl/embeddings/oleObject528.bin" ContentType="application/vnd.openxmlformats-officedocument.oleObject"/>
  <Override PartName="/xl/embeddings/oleObject575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embeddings/oleObject222.bin" ContentType="application/vnd.openxmlformats-officedocument.oleObject"/>
  <Override PartName="/xl/embeddings/oleObject367.bin" ContentType="application/vnd.openxmlformats-officedocument.oleObject"/>
  <Override PartName="/xl/embeddings/oleObject698.bin" ContentType="application/vnd.openxmlformats-officedocument.oleObject"/>
  <Override PartName="/xl/embeddings/oleObject714.bin" ContentType="application/vnd.openxmlformats-officedocument.oleObject"/>
  <Override PartName="/xl/embeddings/oleObject159.bin" ContentType="application/vnd.openxmlformats-officedocument.oleObject"/>
  <Override PartName="/xl/embeddings/oleObject506.bin" ContentType="application/vnd.openxmlformats-officedocument.oleObject"/>
  <Override PartName="/xl/embeddings/oleObject553.bin" ContentType="application/vnd.openxmlformats-officedocument.oleObject"/>
  <Default Extension="vml" ContentType="application/vnd.openxmlformats-officedocument.vmlDrawing"/>
  <Override PartName="/xl/embeddings/oleObject49.bin" ContentType="application/vnd.openxmlformats-officedocument.oleObject"/>
  <Override PartName="/xl/embeddings/oleObject96.bin" ContentType="application/vnd.openxmlformats-officedocument.oleObject"/>
  <Override PartName="/xl/embeddings/oleObject200.bin" ContentType="application/vnd.openxmlformats-officedocument.oleObject"/>
  <Override PartName="/xl/embeddings/oleObject345.bin" ContentType="application/vnd.openxmlformats-officedocument.oleObject"/>
  <Override PartName="/xl/embeddings/oleObject392.bin" ContentType="application/vnd.openxmlformats-officedocument.oleObject"/>
  <Override PartName="/xl/embeddings/oleObject531.bin" ContentType="application/vnd.openxmlformats-officedocument.oleObject"/>
  <Override PartName="/xl/embeddings/oleObject629.bin" ContentType="application/vnd.openxmlformats-officedocument.oleObject"/>
  <Override PartName="/xl/embeddings/oleObject676.bin" ContentType="application/vnd.openxmlformats-officedocument.oleObject"/>
  <Override PartName="/xl/worksheets/sheet19.xml" ContentType="application/vnd.openxmlformats-officedocument.spreadsheetml.worksheet+xml"/>
  <Override PartName="/xl/embeddings/oleObject137.bin" ContentType="application/vnd.openxmlformats-officedocument.oleObject"/>
  <Override PartName="/xl/embeddings/oleObject184.bin" ContentType="application/vnd.openxmlformats-officedocument.oleObject"/>
  <Override PartName="/xl/embeddings/oleObject323.bin" ContentType="application/vnd.openxmlformats-officedocument.oleObject"/>
  <Override PartName="/xl/embeddings/oleObject370.bin" ContentType="application/vnd.openxmlformats-officedocument.oleObject"/>
  <Override PartName="/xl/embeddings/oleObject468.bin" ContentType="application/vnd.openxmlformats-officedocument.oleObject"/>
  <Override PartName="/xl/embeddings/oleObject607.bin" ContentType="application/vnd.openxmlformats-officedocument.oleObject"/>
  <Override PartName="/xl/embeddings/oleObject654.bin" ContentType="application/vnd.openxmlformats-officedocument.oleObject"/>
  <Override PartName="/xl/embeddings/oleObject27.bin" ContentType="application/vnd.openxmlformats-officedocument.oleObject"/>
  <Override PartName="/xl/embeddings/oleObject74.bin" ContentType="application/vnd.openxmlformats-officedocument.oleObject"/>
  <Override PartName="/xl/embeddings/oleObject115.bin" ContentType="application/vnd.openxmlformats-officedocument.oleObject"/>
  <Override PartName="/xl/embeddings/oleObject162.bin" ContentType="application/vnd.openxmlformats-officedocument.oleObject"/>
  <Override PartName="/xl/embeddings/oleObject446.bin" ContentType="application/vnd.openxmlformats-officedocument.oleObject"/>
  <Override PartName="/xl/embeddings/oleObject493.bin" ContentType="application/vnd.openxmlformats-officedocument.oleObject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embeddings/oleObject52.bin" ContentType="application/vnd.openxmlformats-officedocument.oleObject"/>
  <Override PartName="/xl/embeddings/oleObject238.bin" ContentType="application/vnd.openxmlformats-officedocument.oleObject"/>
  <Override PartName="/xl/embeddings/oleObject285.bin" ContentType="application/vnd.openxmlformats-officedocument.oleObject"/>
  <Override PartName="/xl/embeddings/oleObject301.bin" ContentType="application/vnd.openxmlformats-officedocument.oleObject"/>
  <Override PartName="/xl/embeddings/oleObject569.bin" ContentType="application/vnd.openxmlformats-officedocument.oleObject"/>
  <Override PartName="/xl/embeddings/oleObject632.bin" ContentType="application/vnd.openxmlformats-officedocument.oleObject"/>
  <Override PartName="/xl/worksheets/sheet22.xml" ContentType="application/vnd.openxmlformats-officedocument.spreadsheetml.worksheet+xml"/>
  <Override PartName="/xl/embeddings/oleObject140.bin" ContentType="application/vnd.openxmlformats-officedocument.oleObject"/>
  <Override PartName="/xl/embeddings/oleObject424.bin" ContentType="application/vnd.openxmlformats-officedocument.oleObject"/>
  <Override PartName="/xl/embeddings/oleObject471.bin" ContentType="application/vnd.openxmlformats-officedocument.oleObject"/>
  <Override PartName="/xl/embeddings/oleObject610.bin" ContentType="application/vnd.openxmlformats-officedocument.oleObject"/>
  <Override PartName="/xl/embeddings/oleObject708.bin" ContentType="application/vnd.openxmlformats-officedocument.oleObject"/>
  <Override PartName="/xl/embeddings/oleObject30.bin" ContentType="application/vnd.openxmlformats-officedocument.oleObject"/>
  <Override PartName="/xl/embeddings/oleObject216.bin" ContentType="application/vnd.openxmlformats-officedocument.oleObject"/>
  <Override PartName="/xl/embeddings/oleObject263.bin" ContentType="application/vnd.openxmlformats-officedocument.oleObject"/>
  <Override PartName="/xl/embeddings/oleObject402.bin" ContentType="application/vnd.openxmlformats-officedocument.oleObject"/>
  <Override PartName="/xl/embeddings/oleObject547.bin" ContentType="application/vnd.openxmlformats-officedocument.oleObject"/>
  <Override PartName="/xl/embeddings/oleObject594.bin" ContentType="application/vnd.openxmlformats-officedocument.oleObject"/>
  <Default Extension="rels" ContentType="application/vnd.openxmlformats-package.relationships+xml"/>
  <Override PartName="/xl/embeddings/oleObject241.bin" ContentType="application/vnd.openxmlformats-officedocument.oleObject"/>
  <Override PartName="/xl/embeddings/oleObject339.bin" ContentType="application/vnd.openxmlformats-officedocument.oleObject"/>
  <Override PartName="/xl/embeddings/oleObject386.bin" ContentType="application/vnd.openxmlformats-officedocument.oleObject"/>
  <Override PartName="/xl/embeddings/oleObject733.bin" ContentType="application/vnd.openxmlformats-officedocument.oleObject"/>
  <Override PartName="/xl/embeddings/oleObject178.bin" ContentType="application/vnd.openxmlformats-officedocument.oleObject"/>
  <Override PartName="/xl/embeddings/oleObject317.bin" ContentType="application/vnd.openxmlformats-officedocument.oleObject"/>
  <Override PartName="/xl/embeddings/oleObject364.bin" ContentType="application/vnd.openxmlformats-officedocument.oleObject"/>
  <Override PartName="/xl/embeddings/oleObject525.bin" ContentType="application/vnd.openxmlformats-officedocument.oleObject"/>
  <Override PartName="/xl/embeddings/oleObject572.bin" ContentType="application/vnd.openxmlformats-officedocument.oleObject"/>
  <Override PartName="/xl/embeddings/oleObject711.bin" ContentType="application/vnd.openxmlformats-officedocument.oleObject"/>
  <Override PartName="/xl/worksheets/sheet1.xml" ContentType="application/vnd.openxmlformats-officedocument.spreadsheetml.worksheet+xml"/>
  <Override PartName="/xl/embeddings/oleObject68.bin" ContentType="application/vnd.openxmlformats-officedocument.oleObject"/>
  <Override PartName="/xl/embeddings/oleObject109.bin" ContentType="application/vnd.openxmlformats-officedocument.oleObject"/>
  <Override PartName="/xl/embeddings/oleObject156.bin" ContentType="application/vnd.openxmlformats-officedocument.oleObject"/>
  <Override PartName="/xl/embeddings/oleObject503.bin" ContentType="application/vnd.openxmlformats-officedocument.oleObject"/>
  <Override PartName="/xl/embeddings/oleObject550.bin" ContentType="application/vnd.openxmlformats-officedocument.oleObject"/>
  <Override PartName="/xl/embeddings/oleObject648.bin" ContentType="application/vnd.openxmlformats-officedocument.oleObject"/>
  <Override PartName="/xl/embeddings/oleObject695.bin" ContentType="application/vnd.openxmlformats-officedocument.oleObject"/>
  <Override PartName="/xl/worksheets/sheet38.xml" ContentType="application/vnd.openxmlformats-officedocument.spreadsheetml.worksheet+xml"/>
  <Override PartName="/xl/embeddings/oleObject46.bin" ContentType="application/vnd.openxmlformats-officedocument.oleObject"/>
  <Override PartName="/xl/embeddings/oleObject93.bin" ContentType="application/vnd.openxmlformats-officedocument.oleObject"/>
  <Override PartName="/xl/embeddings/oleObject342.bin" ContentType="application/vnd.openxmlformats-officedocument.oleObject"/>
  <Override PartName="/xl/embeddings/oleObject487.bin" ContentType="application/vnd.openxmlformats-officedocument.oleObject"/>
  <Override PartName="/xl/embeddings/oleObject626.bin" ContentType="application/vnd.openxmlformats-officedocument.oleObject"/>
  <Override PartName="/xl/embeddings/oleObject673.bin" ContentType="application/vnd.openxmlformats-officedocument.oleObject"/>
  <Override PartName="/xl/embeddings/oleObject134.bin" ContentType="application/vnd.openxmlformats-officedocument.oleObject"/>
  <Override PartName="/xl/embeddings/oleObject181.bin" ContentType="application/vnd.openxmlformats-officedocument.oleObject"/>
  <Override PartName="/xl/embeddings/oleObject279.bin" ContentType="application/vnd.openxmlformats-officedocument.oleObject"/>
  <Override PartName="/xl/embeddings/oleObject418.bin" ContentType="application/vnd.openxmlformats-officedocument.oleObject"/>
  <Override PartName="/xl/embeddings/oleObject465.bin" ContentType="application/vnd.openxmlformats-officedocument.oleObject"/>
  <Override PartName="/xl/worksheets/sheet16.xml" ContentType="application/vnd.openxmlformats-officedocument.spreadsheetml.worksheet+xml"/>
  <Override PartName="/xl/worksheets/sheet63.xml" ContentType="application/vnd.openxmlformats-officedocument.spreadsheetml.worksheet+xml"/>
  <Override PartName="/xl/embeddings/oleObject24.bin" ContentType="application/vnd.openxmlformats-officedocument.oleObject"/>
  <Override PartName="/xl/embeddings/oleObject71.bin" ContentType="application/vnd.openxmlformats-officedocument.oleObject"/>
  <Override PartName="/xl/embeddings/oleObject257.bin" ContentType="application/vnd.openxmlformats-officedocument.oleObject"/>
  <Override PartName="/xl/embeddings/oleObject320.bin" ContentType="application/vnd.openxmlformats-officedocument.oleObject"/>
  <Override PartName="/xl/embeddings/oleObject588.bin" ContentType="application/vnd.openxmlformats-officedocument.oleObject"/>
  <Override PartName="/xl/embeddings/oleObject604.bin" ContentType="application/vnd.openxmlformats-officedocument.oleObject"/>
  <Override PartName="/xl/embeddings/oleObject651.bin" ContentType="application/vnd.openxmlformats-officedocument.oleObject"/>
  <Override PartName="/xl/worksheets/sheet41.xml" ContentType="application/vnd.openxmlformats-officedocument.spreadsheetml.worksheet+xml"/>
  <Override PartName="/xl/embeddings/oleObject112.bin" ContentType="application/vnd.openxmlformats-officedocument.oleObject"/>
  <Override PartName="/xl/embeddings/oleObject443.bin" ContentType="application/vnd.openxmlformats-officedocument.oleObject"/>
  <Override PartName="/xl/embeddings/oleObject490.bin" ContentType="application/vnd.openxmlformats-officedocument.oleObject"/>
  <Override PartName="/xl/embeddings/oleObject727.bin" ContentType="application/vnd.openxmlformats-officedocument.oleObject"/>
  <Override PartName="/xl/embeddings/oleObject235.bin" ContentType="application/vnd.openxmlformats-officedocument.oleObject"/>
  <Override PartName="/xl/embeddings/oleObject282.bin" ContentType="application/vnd.openxmlformats-officedocument.oleObject"/>
  <Override PartName="/xl/embeddings/oleObject421.bin" ContentType="application/vnd.openxmlformats-officedocument.oleObject"/>
  <Override PartName="/xl/embeddings/oleObject519.bin" ContentType="application/vnd.openxmlformats-officedocument.oleObject"/>
  <Override PartName="/xl/embeddings/oleObject566.bin" ContentType="application/vnd.openxmlformats-officedocument.oleObject"/>
  <Override PartName="/xl/embeddings/oleObject705.bin" ContentType="application/vnd.openxmlformats-officedocument.oleObject"/>
  <Override PartName="/xl/embeddings/oleObject213.bin" ContentType="application/vnd.openxmlformats-officedocument.oleObject"/>
  <Override PartName="/xl/embeddings/oleObject260.bin" ContentType="application/vnd.openxmlformats-officedocument.oleObject"/>
  <Override PartName="/xl/embeddings/oleObject358.bin" ContentType="application/vnd.openxmlformats-officedocument.oleObject"/>
  <Override PartName="/xl/embeddings/oleObject544.bin" ContentType="application/vnd.openxmlformats-officedocument.oleObject"/>
  <Override PartName="/xl/embeddings/oleObject591.bin" ContentType="application/vnd.openxmlformats-officedocument.oleObject"/>
  <Override PartName="/xl/embeddings/oleObject689.bin" ContentType="application/vnd.openxmlformats-officedocument.oleObject"/>
  <Override PartName="/xl/embeddings/oleObject197.bin" ContentType="application/vnd.openxmlformats-officedocument.oleObject"/>
  <Override PartName="/xl/embeddings/oleObject336.bin" ContentType="application/vnd.openxmlformats-officedocument.oleObject"/>
  <Override PartName="/xl/embeddings/oleObject383.bin" ContentType="application/vnd.openxmlformats-officedocument.oleObject"/>
  <Override PartName="/xl/embeddings/oleObject730.bin" ContentType="application/vnd.openxmlformats-officedocument.oleObject"/>
  <Override PartName="/xl/embeddings/oleObject87.bin" ContentType="application/vnd.openxmlformats-officedocument.oleObject"/>
  <Override PartName="/xl/embeddings/oleObject128.bin" ContentType="application/vnd.openxmlformats-officedocument.oleObject"/>
  <Override PartName="/xl/embeddings/oleObject175.bin" ContentType="application/vnd.openxmlformats-officedocument.oleObject"/>
  <Override PartName="/xl/embeddings/oleObject522.bin" ContentType="application/vnd.openxmlformats-officedocument.oleObject"/>
  <Override PartName="/xl/embeddings/oleObject667.bin" ContentType="application/vnd.openxmlformats-officedocument.oleObject"/>
  <Override PartName="/xl/worksheets/sheet57.xml" ContentType="application/vnd.openxmlformats-officedocument.spreadsheetml.worksheet+xml"/>
  <Override PartName="/xl/embeddings/oleObject18.bin" ContentType="application/vnd.openxmlformats-officedocument.oleObject"/>
  <Override PartName="/xl/embeddings/oleObject65.bin" ContentType="application/vnd.openxmlformats-officedocument.oleObject"/>
  <Override PartName="/xl/embeddings/oleObject314.bin" ContentType="application/vnd.openxmlformats-officedocument.oleObject"/>
  <Override PartName="/xl/embeddings/oleObject361.bin" ContentType="application/vnd.openxmlformats-officedocument.oleObject"/>
  <Override PartName="/xl/embeddings/oleObject459.bin" ContentType="application/vnd.openxmlformats-officedocument.oleObject"/>
  <Override PartName="/xl/embeddings/oleObject500.bin" ContentType="application/vnd.openxmlformats-officedocument.oleObject"/>
  <Override PartName="/xl/embeddings/oleObject645.bin" ContentType="application/vnd.openxmlformats-officedocument.oleObject"/>
  <Override PartName="/xl/embeddings/oleObject692.bin" ContentType="application/vnd.openxmlformats-officedocument.oleObject"/>
  <Override PartName="/xl/embeddings/oleObject106.bin" ContentType="application/vnd.openxmlformats-officedocument.oleObject"/>
  <Override PartName="/xl/embeddings/oleObject153.bin" ContentType="application/vnd.openxmlformats-officedocument.oleObject"/>
  <Override PartName="/xl/embeddings/oleObject298.bin" ContentType="application/vnd.openxmlformats-officedocument.oleObject"/>
  <Override PartName="/xl/embeddings/oleObject437.bin" ContentType="application/vnd.openxmlformats-officedocument.oleObject"/>
  <Override PartName="/xl/embeddings/oleObject484.bin" ContentType="application/vnd.openxmlformats-officedocument.oleObject"/>
  <Override PartName="/xl/worksheets/sheet35.xml" ContentType="application/vnd.openxmlformats-officedocument.spreadsheetml.worksheet+xml"/>
  <Override PartName="/xl/embeddings/oleObject43.bin" ContentType="application/vnd.openxmlformats-officedocument.oleObject"/>
  <Override PartName="/xl/embeddings/oleObject229.bin" ContentType="application/vnd.openxmlformats-officedocument.oleObject"/>
  <Override PartName="/xl/embeddings/oleObject670.bin" ContentType="application/vnd.openxmlformats-officedocument.oleObject"/>
  <Override PartName="/xl/worksheets/sheet60.xml" ContentType="application/vnd.openxmlformats-officedocument.spreadsheetml.worksheet+xml"/>
  <Override PartName="/xl/embeddings/oleObject399.bin" ContentType="application/vnd.openxmlformats-officedocument.oleObject"/>
  <Override PartName="/xl/embeddings/oleObject415.bin" ContentType="application/vnd.openxmlformats-officedocument.oleObject"/>
  <Override PartName="/xl/embeddings/oleObject601.bin" ContentType="application/vnd.openxmlformats-officedocument.oleObject"/>
  <Override PartName="/xl/embeddings/oleObject254.bin" ContentType="application/vnd.openxmlformats-officedocument.oleObject"/>
  <Override PartName="/xl/embeddings/oleObject440.bin" ContentType="application/vnd.openxmlformats-officedocument.oleObject"/>
  <Override PartName="/xl/embeddings/oleObject585.bin" ContentType="application/vnd.openxmlformats-officedocument.oleObject"/>
  <Override PartName="/xl/embeddings/oleObject516.bin" ContentType="application/vnd.openxmlformats-officedocument.oleObject"/>
  <Override PartName="/xl/embeddings/oleObject169.bin" ContentType="application/vnd.openxmlformats-officedocument.oleObject"/>
  <Override PartName="/xl/embeddings/oleObject355.bin" ContentType="application/vnd.openxmlformats-officedocument.oleObject"/>
  <Override PartName="/xl/embeddings/oleObject686.bin" ContentType="application/vnd.openxmlformats-officedocument.oleObject"/>
  <Override PartName="/xl/embeddings/oleObject702.bin" ContentType="application/vnd.openxmlformats-officedocument.oleObject"/>
  <Override PartName="/xl/embeddings/oleObject59.bin" ContentType="application/vnd.openxmlformats-officedocument.oleObject"/>
  <Override PartName="/xl/embeddings/oleObject194.bin" ContentType="application/vnd.openxmlformats-officedocument.oleObject"/>
  <Override PartName="/xl/embeddings/oleObject210.bin" ContentType="application/vnd.openxmlformats-officedocument.oleObject"/>
  <Override PartName="/xl/embeddings/oleObject541.bin" ContentType="application/vnd.openxmlformats-officedocument.oleObject"/>
  <Override PartName="/xl/embeddings/oleObject84.bin" ContentType="application/vnd.openxmlformats-officedocument.oleObject"/>
  <Override PartName="/xl/embeddings/oleObject380.bin" ContentType="application/vnd.openxmlformats-officedocument.oleObject"/>
  <Override PartName="/xl/embeddings/oleObject617.bin" ContentType="application/vnd.openxmlformats-officedocument.oleObject"/>
  <Override PartName="/xl/embeddings/oleObject125.bin" ContentType="application/vnd.openxmlformats-officedocument.oleObject"/>
  <Override PartName="/xl/embeddings/oleObject311.bin" ContentType="application/vnd.openxmlformats-officedocument.oleObject"/>
  <Override PartName="/xl/embeddings/oleObject456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6210" windowWidth="19320" windowHeight="6270" tabRatio="902"/>
  </bookViews>
  <sheets>
    <sheet name="Summary_Pet Coke" sheetId="6" r:id="rId1"/>
    <sheet name="Hg_avg_Pet Coke_MMBtu" sheetId="27" r:id="rId2"/>
    <sheet name="Hg_New_Pet Coke_MMBtu" sheetId="9" r:id="rId3"/>
    <sheet name="Hg_avg_Pet Coke_MW" sheetId="28" r:id="rId4"/>
    <sheet name="Hg_New_Pet Coke_MW" sheetId="10" r:id="rId5"/>
    <sheet name="Mercury_petcoke" sheetId="78" r:id="rId6"/>
    <sheet name="Met_avg_PC_MMBtu" sheetId="33" r:id="rId7"/>
    <sheet name="Met_New_PC_MMBtu" sheetId="12" r:id="rId8"/>
    <sheet name="Met_avg_PC_MW" sheetId="34" r:id="rId9"/>
    <sheet name="Met_New_PC_MW" sheetId="14" r:id="rId10"/>
    <sheet name="Metallic_petcoke" sheetId="85" r:id="rId11"/>
    <sheet name="Sb_Avg_PC_MMBtu" sheetId="37" r:id="rId12"/>
    <sheet name="Sb_New_PC_MMBtu" sheetId="38" r:id="rId13"/>
    <sheet name="Sb_Avg_PC_MW" sheetId="55" r:id="rId14"/>
    <sheet name="Sb_New_PC_MW" sheetId="56" r:id="rId15"/>
    <sheet name="As_Avg_PC_MMBtu" sheetId="39" r:id="rId16"/>
    <sheet name="As_New_PC_MMBtu" sheetId="40" r:id="rId17"/>
    <sheet name="As_Avg_PC_MW" sheetId="57" r:id="rId18"/>
    <sheet name="As_New_PC_MW" sheetId="58" r:id="rId19"/>
    <sheet name="Be_Avg_PC_MMBtu" sheetId="41" r:id="rId20"/>
    <sheet name="Be_New_PC_MMBtu" sheetId="42" r:id="rId21"/>
    <sheet name="Be_Avg_PC_MW" sheetId="59" r:id="rId22"/>
    <sheet name="Be_New_PC_MW" sheetId="60" r:id="rId23"/>
    <sheet name="Cd_Avg_PC_MMBtu" sheetId="43" r:id="rId24"/>
    <sheet name="Cd_New_PC_MMBtu" sheetId="44" r:id="rId25"/>
    <sheet name="Cd_Avg_PC_MW" sheetId="61" r:id="rId26"/>
    <sheet name="Cd_New_PC_MW" sheetId="62" r:id="rId27"/>
    <sheet name="Cr_Avg_PC_MMBtu" sheetId="45" r:id="rId28"/>
    <sheet name="Cr_New_PC_MMBtu" sheetId="46" r:id="rId29"/>
    <sheet name="Cr_Avg_PC_MW" sheetId="63" r:id="rId30"/>
    <sheet name="Cr_New_PC_MW" sheetId="64" r:id="rId31"/>
    <sheet name="Co_Avg_PC_MMBtu" sheetId="80" r:id="rId32"/>
    <sheet name="Co_New_PC_MMBtu" sheetId="81" r:id="rId33"/>
    <sheet name="Co_Avg_PC_MW" sheetId="86" r:id="rId34"/>
    <sheet name="Co_New_PC_MW" sheetId="83" r:id="rId35"/>
    <sheet name="Pb_Avg_PC_MMBtu" sheetId="47" r:id="rId36"/>
    <sheet name="Pb_New_PC_MMBtu" sheetId="48" r:id="rId37"/>
    <sheet name="Pb_Avg_PC_MW" sheetId="65" r:id="rId38"/>
    <sheet name="Pb_New_PC_MW" sheetId="66" r:id="rId39"/>
    <sheet name="Mn_Avg_PC_MMBtu" sheetId="49" r:id="rId40"/>
    <sheet name="Mn_New_PC_MMBtu" sheetId="50" r:id="rId41"/>
    <sheet name="Mn_Avg_PC_MW" sheetId="67" r:id="rId42"/>
    <sheet name="Mn_New_PC_MW" sheetId="68" r:id="rId43"/>
    <sheet name="Ni_Avg_PC_MMBtu" sheetId="51" r:id="rId44"/>
    <sheet name="Ni_New_PC_MMBtu" sheetId="52" r:id="rId45"/>
    <sheet name="Ni_Avg_PC_MW" sheetId="69" r:id="rId46"/>
    <sheet name="Ni_New_PC_MW" sheetId="70" r:id="rId47"/>
    <sheet name="Se_Avg_PC_MMBtu" sheetId="53" r:id="rId48"/>
    <sheet name="Se_New_PC_MMBtu" sheetId="54" r:id="rId49"/>
    <sheet name="Se_Avg_PC_MW" sheetId="71" r:id="rId50"/>
    <sheet name="Se_New_PC_MW" sheetId="72" r:id="rId51"/>
    <sheet name="PM_avg_PC_MMBtu" sheetId="35" r:id="rId52"/>
    <sheet name="PM_New_PC_MMBtu" sheetId="13" r:id="rId53"/>
    <sheet name="PM_avg_PC_MW" sheetId="36" r:id="rId54"/>
    <sheet name="PM_New_PC_MW" sheetId="15" r:id="rId55"/>
    <sheet name="Filterable PM_petcoke" sheetId="84" r:id="rId56"/>
    <sheet name="Acid_Gas_HCl_avg_PC_MMBtu" sheetId="31" r:id="rId57"/>
    <sheet name="Acid_Gas_HCl_New_PC_MMBtu" sheetId="19" r:id="rId58"/>
    <sheet name="Acid_Gas_HCl_avg_PC_MW" sheetId="32" r:id="rId59"/>
    <sheet name="Acid_Gas_HCl_New_PC_MW" sheetId="20" r:id="rId60"/>
    <sheet name="Acid_Gas_Petcoke_Data" sheetId="79" r:id="rId61"/>
    <sheet name="Acid_Gas_SO2_avg_PC_MMBtu" sheetId="87" r:id="rId62"/>
    <sheet name="Acid_Gas_SO2_New_PC_MMBtu" sheetId="88" r:id="rId63"/>
    <sheet name="Acid_Gas_SO2_avg_PC_MW" sheetId="89" r:id="rId64"/>
    <sheet name="Acid_Gas_SO2_New_PC_MW" sheetId="90" r:id="rId65"/>
  </sheets>
  <definedNames>
    <definedName name="Acid_Gas_petcoke">#REF!</definedName>
    <definedName name="Metallic_petcoke">#REF!</definedName>
    <definedName name="Organic_Non_petcoke">#REF!</definedName>
    <definedName name="organic_petcoke">#REF!</definedName>
    <definedName name="_xlnm.Print_Area" localSheetId="0">'Summary_Pet Coke'!$A$3:$R$45</definedName>
  </definedNames>
  <calcPr calcId="125725"/>
</workbook>
</file>

<file path=xl/calcChain.xml><?xml version="1.0" encoding="utf-8"?>
<calcChain xmlns="http://schemas.openxmlformats.org/spreadsheetml/2006/main">
  <c r="D103" i="85"/>
  <c r="D101"/>
  <c r="C103"/>
  <c r="CF10"/>
  <c r="CE10"/>
  <c r="CF9"/>
  <c r="CE9"/>
  <c r="CF8"/>
  <c r="CE8"/>
  <c r="CF7"/>
  <c r="CE7"/>
  <c r="BZ5"/>
  <c r="BZ6"/>
  <c r="CF4"/>
  <c r="CE4"/>
  <c r="CF3"/>
  <c r="CE3"/>
  <c r="V10" i="78"/>
  <c r="V9"/>
  <c r="V8"/>
  <c r="V7"/>
  <c r="V6"/>
  <c r="V5"/>
  <c r="V4"/>
  <c r="V3"/>
  <c r="G77" i="6" l="1"/>
  <c r="G76"/>
  <c r="G75"/>
  <c r="D104" i="20" l="1"/>
  <c r="D102"/>
  <c r="M9" i="6"/>
  <c r="L9"/>
  <c r="K9"/>
  <c r="D9"/>
  <c r="C9"/>
  <c r="B9"/>
  <c r="M18"/>
  <c r="L18"/>
  <c r="K18"/>
  <c r="D18"/>
  <c r="C18"/>
  <c r="B18"/>
  <c r="C70" i="90"/>
  <c r="C83" s="1"/>
  <c r="C89" s="1"/>
  <c r="C65"/>
  <c r="B58"/>
  <c r="C46"/>
  <c r="C79" s="1"/>
  <c r="B41"/>
  <c r="H79" i="89"/>
  <c r="H77" s="1"/>
  <c r="G79"/>
  <c r="G77"/>
  <c r="H76"/>
  <c r="H78" s="1"/>
  <c r="G76"/>
  <c r="G78" s="1"/>
  <c r="H74"/>
  <c r="G74"/>
  <c r="H73"/>
  <c r="H75" s="1"/>
  <c r="G73"/>
  <c r="G75" s="1"/>
  <c r="C70"/>
  <c r="C65"/>
  <c r="F58"/>
  <c r="E58"/>
  <c r="D58"/>
  <c r="C58"/>
  <c r="B58"/>
  <c r="F41"/>
  <c r="E41"/>
  <c r="D41"/>
  <c r="C41"/>
  <c r="B41"/>
  <c r="C46" s="1"/>
  <c r="C70" i="88"/>
  <c r="C65"/>
  <c r="B58"/>
  <c r="C46"/>
  <c r="C79" s="1"/>
  <c r="B41"/>
  <c r="H79" i="87"/>
  <c r="H77" s="1"/>
  <c r="G79"/>
  <c r="G77"/>
  <c r="H76"/>
  <c r="H78" s="1"/>
  <c r="G76"/>
  <c r="G78" s="1"/>
  <c r="H74"/>
  <c r="G74"/>
  <c r="H73"/>
  <c r="H75" s="1"/>
  <c r="G73"/>
  <c r="G75" s="1"/>
  <c r="C70"/>
  <c r="C65"/>
  <c r="F58"/>
  <c r="E58"/>
  <c r="D58"/>
  <c r="C58"/>
  <c r="B58"/>
  <c r="F41"/>
  <c r="E41"/>
  <c r="D41"/>
  <c r="C41"/>
  <c r="C46" s="1"/>
  <c r="B41"/>
  <c r="C79" i="89" l="1"/>
  <c r="C83" s="1"/>
  <c r="C89" s="1"/>
  <c r="C51"/>
  <c r="C95" s="1"/>
  <c r="C98" s="1"/>
  <c r="C79" i="87"/>
  <c r="C83" s="1"/>
  <c r="C89" s="1"/>
  <c r="C51"/>
  <c r="C95" s="1"/>
  <c r="C83" i="88"/>
  <c r="C89" s="1"/>
  <c r="C51"/>
  <c r="C95" s="1"/>
  <c r="C98" s="1"/>
  <c r="C51" i="90"/>
  <c r="C95" s="1"/>
  <c r="C98" s="1"/>
  <c r="C98" i="87" l="1"/>
  <c r="C102" i="20" l="1"/>
  <c r="D98"/>
  <c r="C98"/>
  <c r="D104" i="32"/>
  <c r="D102"/>
  <c r="C102"/>
  <c r="D98"/>
  <c r="C98"/>
  <c r="D104" i="19"/>
  <c r="D102"/>
  <c r="C102"/>
  <c r="D98"/>
  <c r="C98"/>
  <c r="D104" i="31"/>
  <c r="D102"/>
  <c r="C102"/>
  <c r="D98"/>
  <c r="C98"/>
  <c r="D104" i="15"/>
  <c r="D102"/>
  <c r="C102"/>
  <c r="D98"/>
  <c r="C98"/>
  <c r="D104" i="36"/>
  <c r="D102"/>
  <c r="C102"/>
  <c r="D98"/>
  <c r="C98"/>
  <c r="D104" i="13"/>
  <c r="D102"/>
  <c r="C102"/>
  <c r="D98"/>
  <c r="D98" i="35"/>
  <c r="D104"/>
  <c r="C102"/>
  <c r="C104" s="1"/>
  <c r="E7" i="6" s="1"/>
  <c r="D102" i="35"/>
  <c r="C98"/>
  <c r="D104" i="34"/>
  <c r="D102"/>
  <c r="D104" i="14"/>
  <c r="D102"/>
  <c r="D104" i="12"/>
  <c r="D102"/>
  <c r="D104" i="33"/>
  <c r="D102"/>
  <c r="D104" i="37"/>
  <c r="D102"/>
  <c r="D104" i="38"/>
  <c r="D102"/>
  <c r="D104" i="55"/>
  <c r="D102"/>
  <c r="D104" i="56"/>
  <c r="D102"/>
  <c r="D104" i="39"/>
  <c r="D102"/>
  <c r="D104" i="40"/>
  <c r="D102"/>
  <c r="D104" i="57"/>
  <c r="D102"/>
  <c r="D104" i="58"/>
  <c r="D102"/>
  <c r="D104" i="41"/>
  <c r="D102"/>
  <c r="D104" i="62"/>
  <c r="D102"/>
  <c r="D104" i="45"/>
  <c r="D102"/>
  <c r="D104" i="46"/>
  <c r="D102"/>
  <c r="D104" i="63"/>
  <c r="D102"/>
  <c r="D104" i="64"/>
  <c r="D102"/>
  <c r="D104" i="80"/>
  <c r="D102"/>
  <c r="D104" i="81"/>
  <c r="D102"/>
  <c r="D104" i="86"/>
  <c r="D102"/>
  <c r="D104" i="83"/>
  <c r="D102"/>
  <c r="D104" i="47"/>
  <c r="D102"/>
  <c r="D104" i="48"/>
  <c r="D102"/>
  <c r="D104" i="65"/>
  <c r="D102"/>
  <c r="D104" i="66"/>
  <c r="D102"/>
  <c r="D104" i="49"/>
  <c r="D102"/>
  <c r="D104" i="50"/>
  <c r="D102"/>
  <c r="D104" i="67"/>
  <c r="D102"/>
  <c r="D104" i="68"/>
  <c r="D102"/>
  <c r="D104" i="51"/>
  <c r="D102"/>
  <c r="D104" i="52"/>
  <c r="D102"/>
  <c r="D104" i="69"/>
  <c r="D102"/>
  <c r="D104" i="70"/>
  <c r="D102"/>
  <c r="D104" i="53"/>
  <c r="D102"/>
  <c r="D104" i="54"/>
  <c r="D102"/>
  <c r="D104" i="71"/>
  <c r="D102"/>
  <c r="D104" i="72"/>
  <c r="D102"/>
  <c r="D104" i="61"/>
  <c r="D102"/>
  <c r="D104" i="44"/>
  <c r="D102"/>
  <c r="D104" i="43"/>
  <c r="D102"/>
  <c r="D104" i="60"/>
  <c r="D102"/>
  <c r="D104" i="59"/>
  <c r="D102"/>
  <c r="D104" i="42"/>
  <c r="D102"/>
  <c r="D98" i="61"/>
  <c r="D98" i="63"/>
  <c r="D98" i="64"/>
  <c r="D98" i="86"/>
  <c r="D98" i="83"/>
  <c r="D98" i="65"/>
  <c r="D98" i="66"/>
  <c r="D98" i="67"/>
  <c r="D98" i="68"/>
  <c r="D98" i="69"/>
  <c r="D98" i="70"/>
  <c r="D98" i="71"/>
  <c r="D98" i="72"/>
  <c r="D98" i="62"/>
  <c r="E64" i="6"/>
  <c r="F64" s="1"/>
  <c r="G64" s="1"/>
  <c r="C102" i="57" s="1"/>
  <c r="C104" s="1"/>
  <c r="E37" i="6" s="1"/>
  <c r="E65"/>
  <c r="F65" s="1"/>
  <c r="G65" s="1"/>
  <c r="C102" i="59" s="1"/>
  <c r="C104" s="1"/>
  <c r="E38" i="6" s="1"/>
  <c r="E66"/>
  <c r="F66" s="1"/>
  <c r="G66" s="1"/>
  <c r="C102" i="61" s="1"/>
  <c r="C104" s="1"/>
  <c r="E39" i="6" s="1"/>
  <c r="E67"/>
  <c r="F67" s="1"/>
  <c r="G67" s="1"/>
  <c r="C102" i="63" s="1"/>
  <c r="C104" s="1"/>
  <c r="E40" i="6" s="1"/>
  <c r="E68"/>
  <c r="F68" s="1"/>
  <c r="G68" s="1"/>
  <c r="C102" i="86" s="1"/>
  <c r="C104" s="1"/>
  <c r="E41" i="6" s="1"/>
  <c r="E69"/>
  <c r="F69" s="1"/>
  <c r="G69" s="1"/>
  <c r="C102" i="65" s="1"/>
  <c r="C104" s="1"/>
  <c r="E42" i="6" s="1"/>
  <c r="E70"/>
  <c r="F70" s="1"/>
  <c r="G70" s="1"/>
  <c r="C102" i="67" s="1"/>
  <c r="C104" s="1"/>
  <c r="E43" i="6" s="1"/>
  <c r="E71"/>
  <c r="F71" s="1"/>
  <c r="G71" s="1"/>
  <c r="C102" i="69" s="1"/>
  <c r="C104" s="1"/>
  <c r="E44" i="6" s="1"/>
  <c r="E72"/>
  <c r="F72" s="1"/>
  <c r="G72" s="1"/>
  <c r="C102" i="71" s="1"/>
  <c r="C104" s="1"/>
  <c r="E45" i="6" s="1"/>
  <c r="E63"/>
  <c r="F63" s="1"/>
  <c r="D41"/>
  <c r="C41"/>
  <c r="B41"/>
  <c r="C70" i="86"/>
  <c r="C65"/>
  <c r="F58"/>
  <c r="E58"/>
  <c r="D58"/>
  <c r="C58"/>
  <c r="B58"/>
  <c r="F41"/>
  <c r="E41"/>
  <c r="D41"/>
  <c r="C41"/>
  <c r="C46" s="1"/>
  <c r="B41"/>
  <c r="F73" i="6" l="1"/>
  <c r="G63"/>
  <c r="C102" i="42"/>
  <c r="C104" s="1"/>
  <c r="C102" i="60"/>
  <c r="C104" s="1"/>
  <c r="N38" i="6" s="1"/>
  <c r="C102" i="44"/>
  <c r="C104" s="1"/>
  <c r="C102" i="72"/>
  <c r="C104" s="1"/>
  <c r="N45" i="6" s="1"/>
  <c r="C102" i="54"/>
  <c r="C104" s="1"/>
  <c r="C102" i="70"/>
  <c r="C104" s="1"/>
  <c r="N44" i="6" s="1"/>
  <c r="C102" i="52"/>
  <c r="C104" s="1"/>
  <c r="C102" i="68"/>
  <c r="C104" s="1"/>
  <c r="N43" i="6" s="1"/>
  <c r="C102" i="50"/>
  <c r="C104" s="1"/>
  <c r="C102" i="66"/>
  <c r="C104" s="1"/>
  <c r="C102" i="48"/>
  <c r="C104" s="1"/>
  <c r="C102" i="83"/>
  <c r="C104" s="1"/>
  <c r="N41" i="6" s="1"/>
  <c r="C102" i="81"/>
  <c r="C104" s="1"/>
  <c r="C102" i="64"/>
  <c r="C104" s="1"/>
  <c r="N40" i="6" s="1"/>
  <c r="C102" i="46"/>
  <c r="C104" s="1"/>
  <c r="C102" i="62"/>
  <c r="C104" s="1"/>
  <c r="N39" i="6" s="1"/>
  <c r="C102" i="58"/>
  <c r="C104" s="1"/>
  <c r="N37" i="6" s="1"/>
  <c r="C102" i="40"/>
  <c r="C104" s="1"/>
  <c r="C102" i="38"/>
  <c r="C104" s="1"/>
  <c r="C102" i="43"/>
  <c r="C104" s="1"/>
  <c r="E26" i="6" s="1"/>
  <c r="C102" i="53"/>
  <c r="C104" s="1"/>
  <c r="E32" i="6" s="1"/>
  <c r="C102" i="51"/>
  <c r="C104" s="1"/>
  <c r="E31" i="6" s="1"/>
  <c r="C102" i="49"/>
  <c r="C104" s="1"/>
  <c r="E30" i="6" s="1"/>
  <c r="C102" i="47"/>
  <c r="C104" s="1"/>
  <c r="E29" i="6" s="1"/>
  <c r="C102" i="80"/>
  <c r="C104" s="1"/>
  <c r="E28" i="6" s="1"/>
  <c r="C102" i="45"/>
  <c r="C104" s="1"/>
  <c r="E27" i="6" s="1"/>
  <c r="C102" i="41"/>
  <c r="C104" s="1"/>
  <c r="E25" i="6" s="1"/>
  <c r="C102" i="39"/>
  <c r="C104" s="1"/>
  <c r="E24" i="6" s="1"/>
  <c r="C102" i="37"/>
  <c r="C104" s="1"/>
  <c r="E23" i="6" s="1"/>
  <c r="I41"/>
  <c r="C104" i="32"/>
  <c r="E17" i="6" s="1"/>
  <c r="C104" i="20"/>
  <c r="N17" i="6" s="1"/>
  <c r="C104" i="19"/>
  <c r="C104" i="31"/>
  <c r="E8" i="6" s="1"/>
  <c r="C104" i="15"/>
  <c r="N16" i="6" s="1"/>
  <c r="C104" i="36"/>
  <c r="E16" i="6" s="1"/>
  <c r="N42"/>
  <c r="H23"/>
  <c r="C79" i="86"/>
  <c r="C51"/>
  <c r="C95" s="1"/>
  <c r="C98" s="1"/>
  <c r="C83"/>
  <c r="C89" s="1"/>
  <c r="C102" i="12" l="1"/>
  <c r="C104" s="1"/>
  <c r="C102" i="33"/>
  <c r="G73" i="6"/>
  <c r="C102" i="55"/>
  <c r="C104" s="1"/>
  <c r="E36" i="6" s="1"/>
  <c r="C102" i="56"/>
  <c r="C104" s="1"/>
  <c r="N36" i="6" s="1"/>
  <c r="C95" i="20"/>
  <c r="C89" s="1"/>
  <c r="C102" i="14" l="1"/>
  <c r="C104" s="1"/>
  <c r="C102" i="34"/>
  <c r="C83" i="20"/>
  <c r="C79"/>
  <c r="C70" l="1"/>
  <c r="C65" l="1"/>
  <c r="B58"/>
  <c r="C51"/>
  <c r="C46"/>
  <c r="B41"/>
  <c r="C95" i="32" s="1"/>
  <c r="C89" s="1"/>
  <c r="C83" s="1"/>
  <c r="C79" s="1"/>
  <c r="C70"/>
  <c r="C65"/>
  <c r="F58"/>
  <c r="E58"/>
  <c r="D58"/>
  <c r="C58"/>
  <c r="B58"/>
  <c r="C51"/>
  <c r="C46"/>
  <c r="F41"/>
  <c r="E41"/>
  <c r="D41"/>
  <c r="C41"/>
  <c r="B41"/>
  <c r="C95" i="19" s="1"/>
  <c r="C89" s="1"/>
  <c r="C83" s="1"/>
  <c r="C79"/>
  <c r="C70"/>
  <c r="C65"/>
  <c r="B58"/>
  <c r="C51"/>
  <c r="C46" s="1"/>
  <c r="B41"/>
  <c r="C95" i="31"/>
  <c r="C89" s="1"/>
  <c r="C83" s="1"/>
  <c r="C79" l="1"/>
  <c r="C70"/>
  <c r="C65"/>
  <c r="F58"/>
  <c r="E58"/>
  <c r="D58"/>
  <c r="C58"/>
  <c r="B58"/>
  <c r="C51" s="1"/>
  <c r="C46"/>
  <c r="F41"/>
  <c r="E41"/>
  <c r="D41"/>
  <c r="C41"/>
  <c r="B41"/>
  <c r="C70" i="15" l="1"/>
  <c r="C65"/>
  <c r="B58"/>
  <c r="B41"/>
  <c r="C70" i="36"/>
  <c r="C65"/>
  <c r="F58"/>
  <c r="E58"/>
  <c r="D58"/>
  <c r="C58"/>
  <c r="B58"/>
  <c r="F41"/>
  <c r="E41"/>
  <c r="D41"/>
  <c r="C41"/>
  <c r="B41"/>
  <c r="C46" l="1"/>
  <c r="C51" s="1"/>
  <c r="C70" i="13"/>
  <c r="C65"/>
  <c r="B58"/>
  <c r="B41"/>
  <c r="C46" s="1"/>
  <c r="C51" s="1"/>
  <c r="C70" i="35"/>
  <c r="C65"/>
  <c r="F58"/>
  <c r="E58"/>
  <c r="D58"/>
  <c r="C58"/>
  <c r="B58"/>
  <c r="F41"/>
  <c r="E41"/>
  <c r="D41"/>
  <c r="C41"/>
  <c r="B41"/>
  <c r="C46" s="1"/>
  <c r="C51" s="1"/>
  <c r="C98" i="72" l="1"/>
  <c r="C95" s="1"/>
  <c r="C89" s="1"/>
  <c r="C83" s="1"/>
  <c r="C79"/>
  <c r="C70"/>
  <c r="C65"/>
  <c r="B58"/>
  <c r="C51"/>
  <c r="C46" s="1"/>
  <c r="B41"/>
  <c r="C98" i="71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54"/>
  <c r="C95" s="1"/>
  <c r="C89" s="1"/>
  <c r="C83" s="1"/>
  <c r="C79"/>
  <c r="C70"/>
  <c r="C65"/>
  <c r="B58"/>
  <c r="C51"/>
  <c r="C46" s="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C98" i="53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70" s="1"/>
  <c r="C95" s="1"/>
  <c r="C89" s="1"/>
  <c r="C83" s="1"/>
  <c r="C79"/>
  <c r="C70"/>
  <c r="C65"/>
  <c r="B58"/>
  <c r="C51"/>
  <c r="C46" s="1"/>
  <c r="B41"/>
  <c r="C98" i="69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52"/>
  <c r="C95" s="1"/>
  <c r="C89" s="1"/>
  <c r="C83" s="1"/>
  <c r="C79"/>
  <c r="C70"/>
  <c r="C65"/>
  <c r="B58"/>
  <c r="C51"/>
  <c r="C46" s="1"/>
  <c r="B41"/>
  <c r="C98" i="51"/>
  <c r="C95" s="1"/>
  <c r="C89" s="1"/>
  <c r="C83" s="1"/>
  <c r="C79" l="1"/>
  <c r="C70"/>
  <c r="C65"/>
  <c r="F58"/>
  <c r="E58"/>
  <c r="D58"/>
  <c r="C58"/>
  <c r="B58"/>
  <c r="C51" s="1"/>
  <c r="C46"/>
  <c r="F41"/>
  <c r="E41"/>
  <c r="D41"/>
  <c r="C41"/>
  <c r="B41"/>
  <c r="C98" i="68" s="1"/>
  <c r="C95" s="1"/>
  <c r="C89" s="1"/>
  <c r="C83" s="1"/>
  <c r="C79"/>
  <c r="C70"/>
  <c r="C65"/>
  <c r="B58"/>
  <c r="C51"/>
  <c r="C46" s="1"/>
  <c r="B41"/>
  <c r="C98" i="67" s="1"/>
  <c r="C95" s="1"/>
  <c r="C89" s="1"/>
  <c r="C83" s="1"/>
  <c r="C79" s="1"/>
  <c r="C70"/>
  <c r="C65"/>
  <c r="F58"/>
  <c r="E58"/>
  <c r="D58"/>
  <c r="C58"/>
  <c r="B58"/>
  <c r="C51"/>
  <c r="C46"/>
  <c r="F41"/>
  <c r="E41"/>
  <c r="D41"/>
  <c r="C41"/>
  <c r="B41"/>
  <c r="C98" i="50"/>
  <c r="C95" s="1"/>
  <c r="C89" s="1"/>
  <c r="C83" s="1"/>
  <c r="C79"/>
  <c r="C70"/>
  <c r="C65"/>
  <c r="B58"/>
  <c r="C51"/>
  <c r="C46" s="1"/>
  <c r="B41"/>
  <c r="C98" i="49" s="1"/>
  <c r="C95" s="1"/>
  <c r="C89" s="1"/>
  <c r="C83" s="1"/>
  <c r="C79" s="1"/>
  <c r="C70"/>
  <c r="C65"/>
  <c r="F58"/>
  <c r="E58"/>
  <c r="D58"/>
  <c r="C58"/>
  <c r="B58"/>
  <c r="C51"/>
  <c r="C46"/>
  <c r="F41"/>
  <c r="E41"/>
  <c r="D41"/>
  <c r="C41"/>
  <c r="B41"/>
  <c r="C98" i="66" s="1"/>
  <c r="C95" s="1"/>
  <c r="C89" s="1"/>
  <c r="C83" s="1"/>
  <c r="C79"/>
  <c r="C70"/>
  <c r="C65"/>
  <c r="B58"/>
  <c r="C51" s="1"/>
  <c r="C46" l="1"/>
  <c r="B41"/>
  <c r="C98" i="65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48"/>
  <c r="C95" s="1"/>
  <c r="C89" s="1"/>
  <c r="C83" s="1"/>
  <c r="C79"/>
  <c r="C70"/>
  <c r="C65"/>
  <c r="B58"/>
  <c r="C51"/>
  <c r="C46" s="1"/>
  <c r="B41"/>
  <c r="C98" i="47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83" s="1"/>
  <c r="C95" s="1"/>
  <c r="C89" s="1"/>
  <c r="C83" s="1"/>
  <c r="C79"/>
  <c r="C70"/>
  <c r="C65"/>
  <c r="B58"/>
  <c r="C51"/>
  <c r="C46" s="1"/>
  <c r="B41"/>
  <c r="C98" i="81" l="1"/>
  <c r="C95" s="1"/>
  <c r="C89" s="1"/>
  <c r="C83" s="1"/>
  <c r="C79"/>
  <c r="C70"/>
  <c r="C65"/>
  <c r="B58"/>
  <c r="C51"/>
  <c r="C46" s="1"/>
  <c r="B41"/>
  <c r="C70" i="80"/>
  <c r="C65"/>
  <c r="F58"/>
  <c r="E58"/>
  <c r="D58"/>
  <c r="C58"/>
  <c r="B58"/>
  <c r="F41"/>
  <c r="E41"/>
  <c r="D41"/>
  <c r="C41"/>
  <c r="B41"/>
  <c r="C98" i="64" s="1"/>
  <c r="C95" s="1"/>
  <c r="C89" s="1"/>
  <c r="C83" s="1"/>
  <c r="C79"/>
  <c r="C70"/>
  <c r="C65"/>
  <c r="B58"/>
  <c r="C51"/>
  <c r="C46" s="1"/>
  <c r="B41"/>
  <c r="C98" i="63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46"/>
  <c r="C95" s="1"/>
  <c r="C89" s="1"/>
  <c r="C83" s="1"/>
  <c r="C79"/>
  <c r="C70"/>
  <c r="C65"/>
  <c r="B58"/>
  <c r="C51"/>
  <c r="C46" s="1"/>
  <c r="B41"/>
  <c r="C98" i="45" s="1"/>
  <c r="C95" s="1"/>
  <c r="C89" s="1"/>
  <c r="C83" s="1"/>
  <c r="C79" s="1"/>
  <c r="C70"/>
  <c r="C65"/>
  <c r="F58"/>
  <c r="E58"/>
  <c r="D58"/>
  <c r="C58"/>
  <c r="B58"/>
  <c r="C51"/>
  <c r="C46"/>
  <c r="F41"/>
  <c r="E41"/>
  <c r="D41"/>
  <c r="C41"/>
  <c r="B41"/>
  <c r="C98" i="62" s="1"/>
  <c r="C95" s="1"/>
  <c r="C89" s="1"/>
  <c r="C83" s="1"/>
  <c r="C79"/>
  <c r="C70"/>
  <c r="C65"/>
  <c r="B58"/>
  <c r="C51"/>
  <c r="C46" s="1"/>
  <c r="B41"/>
  <c r="C98" i="61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44"/>
  <c r="C95" s="1"/>
  <c r="C89" s="1"/>
  <c r="C83" s="1"/>
  <c r="C79"/>
  <c r="C70"/>
  <c r="C65"/>
  <c r="B58"/>
  <c r="C51"/>
  <c r="C46" s="1"/>
  <c r="B41"/>
  <c r="C98" i="43" s="1"/>
  <c r="C95" s="1"/>
  <c r="C89" s="1"/>
  <c r="C83" s="1"/>
  <c r="C79" s="1"/>
  <c r="C70"/>
  <c r="C65"/>
  <c r="F58"/>
  <c r="E58"/>
  <c r="D58"/>
  <c r="C58"/>
  <c r="B58"/>
  <c r="C51"/>
  <c r="C46"/>
  <c r="F41"/>
  <c r="E41"/>
  <c r="D41"/>
  <c r="C41"/>
  <c r="B41"/>
  <c r="C98" i="60" s="1"/>
  <c r="C95" s="1"/>
  <c r="C89" s="1"/>
  <c r="C83" s="1"/>
  <c r="C79"/>
  <c r="C70"/>
  <c r="C65"/>
  <c r="B58"/>
  <c r="C51"/>
  <c r="C46" s="1"/>
  <c r="B41"/>
  <c r="C98" i="59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42"/>
  <c r="C95" s="1"/>
  <c r="C89" s="1"/>
  <c r="C83" s="1"/>
  <c r="C79"/>
  <c r="C70"/>
  <c r="C65"/>
  <c r="B58"/>
  <c r="C51"/>
  <c r="C46" s="1"/>
  <c r="B41"/>
  <c r="C98" i="4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58" s="1"/>
  <c r="C95" s="1"/>
  <c r="C89" s="1"/>
  <c r="C83" s="1"/>
  <c r="C79"/>
  <c r="C70"/>
  <c r="C65"/>
  <c r="B58"/>
  <c r="C51"/>
  <c r="C46" s="1"/>
  <c r="B41"/>
  <c r="C98" i="57" s="1"/>
  <c r="C95" s="1"/>
  <c r="C89" s="1"/>
  <c r="C83" s="1"/>
  <c r="C46" i="80" l="1"/>
  <c r="C79" s="1"/>
  <c r="C79" i="57"/>
  <c r="C70"/>
  <c r="C65"/>
  <c r="F58"/>
  <c r="E58"/>
  <c r="D58"/>
  <c r="C58"/>
  <c r="B58"/>
  <c r="C51" s="1"/>
  <c r="C46"/>
  <c r="F41"/>
  <c r="E41"/>
  <c r="D41"/>
  <c r="C41"/>
  <c r="B41"/>
  <c r="C98" i="40"/>
  <c r="C95" s="1"/>
  <c r="C89" s="1"/>
  <c r="C83" s="1"/>
  <c r="C79"/>
  <c r="C70"/>
  <c r="C65"/>
  <c r="B58"/>
  <c r="C51"/>
  <c r="C46" s="1"/>
  <c r="B41"/>
  <c r="C98" i="39" s="1"/>
  <c r="C95" s="1"/>
  <c r="C89" s="1"/>
  <c r="C83" s="1"/>
  <c r="C79" s="1"/>
  <c r="C70"/>
  <c r="C65"/>
  <c r="F58"/>
  <c r="E58"/>
  <c r="D58"/>
  <c r="C58"/>
  <c r="B58"/>
  <c r="C51"/>
  <c r="C46"/>
  <c r="F41"/>
  <c r="E41"/>
  <c r="D41"/>
  <c r="C41"/>
  <c r="B41"/>
  <c r="C98" i="56" s="1"/>
  <c r="C95" s="1"/>
  <c r="C89" s="1"/>
  <c r="C83" s="1"/>
  <c r="C79"/>
  <c r="C70"/>
  <c r="C65"/>
  <c r="B58"/>
  <c r="C51"/>
  <c r="C46" s="1"/>
  <c r="B41"/>
  <c r="C98" i="55" s="1"/>
  <c r="C95" s="1"/>
  <c r="C89" s="1"/>
  <c r="C83" s="1"/>
  <c r="C79"/>
  <c r="C70"/>
  <c r="C65"/>
  <c r="F58"/>
  <c r="E58"/>
  <c r="D58"/>
  <c r="C58"/>
  <c r="B58"/>
  <c r="C51" s="1"/>
  <c r="C46"/>
  <c r="F41"/>
  <c r="E41"/>
  <c r="D41"/>
  <c r="C41"/>
  <c r="B41"/>
  <c r="C98" i="38"/>
  <c r="C95" s="1"/>
  <c r="C89" s="1"/>
  <c r="C83" s="1"/>
  <c r="C79"/>
  <c r="C70"/>
  <c r="C65"/>
  <c r="B58"/>
  <c r="C51"/>
  <c r="C46" s="1"/>
  <c r="B41"/>
  <c r="C98" i="37" s="1"/>
  <c r="C95" s="1"/>
  <c r="C89" s="1"/>
  <c r="C83" s="1"/>
  <c r="C79" s="1"/>
  <c r="C70"/>
  <c r="C65"/>
  <c r="F58"/>
  <c r="E58"/>
  <c r="D58"/>
  <c r="C58"/>
  <c r="B58"/>
  <c r="C51"/>
  <c r="C46"/>
  <c r="F41"/>
  <c r="E41"/>
  <c r="D41"/>
  <c r="C41"/>
  <c r="B41"/>
  <c r="C51" i="80" l="1"/>
  <c r="C70" i="14"/>
  <c r="C65"/>
  <c r="B58"/>
  <c r="B41"/>
  <c r="C70" i="34"/>
  <c r="C65"/>
  <c r="F58"/>
  <c r="E58"/>
  <c r="D58"/>
  <c r="C58"/>
  <c r="B58"/>
  <c r="F41"/>
  <c r="E41"/>
  <c r="D41"/>
  <c r="C41"/>
  <c r="B41"/>
  <c r="C70" i="12"/>
  <c r="C65"/>
  <c r="B58"/>
  <c r="C46"/>
  <c r="C79" s="1"/>
  <c r="B41"/>
  <c r="F41" i="33"/>
  <c r="E58"/>
  <c r="D41"/>
  <c r="C58"/>
  <c r="C70" i="10"/>
  <c r="C65"/>
  <c r="B58"/>
  <c r="C46"/>
  <c r="C51" s="1"/>
  <c r="B41"/>
  <c r="C70" i="28"/>
  <c r="C65"/>
  <c r="F58"/>
  <c r="E58"/>
  <c r="D58"/>
  <c r="C58"/>
  <c r="B58"/>
  <c r="F41"/>
  <c r="E41"/>
  <c r="D41"/>
  <c r="C41"/>
  <c r="B41"/>
  <c r="C70" i="9"/>
  <c r="C65"/>
  <c r="B58"/>
  <c r="B41"/>
  <c r="E58" i="27"/>
  <c r="E41"/>
  <c r="D41"/>
  <c r="B41"/>
  <c r="F41"/>
  <c r="D58"/>
  <c r="C58"/>
  <c r="M45" i="6"/>
  <c r="L45" s="1"/>
  <c r="D45"/>
  <c r="C45" s="1"/>
  <c r="M44"/>
  <c r="L44" s="1"/>
  <c r="D44"/>
  <c r="C44" s="1"/>
  <c r="M43"/>
  <c r="L43" s="1"/>
  <c r="D43"/>
  <c r="C43" s="1"/>
  <c r="M42"/>
  <c r="L42" s="1"/>
  <c r="K42" s="1"/>
  <c r="D42"/>
  <c r="C42" s="1"/>
  <c r="K43" l="1"/>
  <c r="R43"/>
  <c r="K44"/>
  <c r="R44"/>
  <c r="B43"/>
  <c r="I43"/>
  <c r="B42"/>
  <c r="I42"/>
  <c r="B44"/>
  <c r="I44"/>
  <c r="K45"/>
  <c r="R45"/>
  <c r="B45"/>
  <c r="I45"/>
  <c r="C46" i="34"/>
  <c r="C79" s="1"/>
  <c r="C51" i="12"/>
  <c r="C41" i="33"/>
  <c r="C65"/>
  <c r="E41"/>
  <c r="C70"/>
  <c r="B58"/>
  <c r="D58"/>
  <c r="F58"/>
  <c r="B41"/>
  <c r="C46" i="28"/>
  <c r="C51" s="1"/>
  <c r="C41" i="27"/>
  <c r="C46" s="1"/>
  <c r="B58"/>
  <c r="F58"/>
  <c r="C70"/>
  <c r="C65"/>
  <c r="M41" i="6"/>
  <c r="L41" s="1"/>
  <c r="M40"/>
  <c r="L40" s="1"/>
  <c r="D40"/>
  <c r="C40" s="1"/>
  <c r="M39"/>
  <c r="L39" s="1"/>
  <c r="D39"/>
  <c r="C39" s="1"/>
  <c r="M38"/>
  <c r="L38" s="1"/>
  <c r="D38"/>
  <c r="C38" s="1"/>
  <c r="M37"/>
  <c r="L37" s="1"/>
  <c r="D37"/>
  <c r="C37" s="1"/>
  <c r="M36"/>
  <c r="L36" s="1"/>
  <c r="D36"/>
  <c r="C36" s="1"/>
  <c r="M32"/>
  <c r="L32" s="1"/>
  <c r="K32" s="1"/>
  <c r="D32"/>
  <c r="C32" s="1"/>
  <c r="M31"/>
  <c r="L31" s="1"/>
  <c r="K31" s="1"/>
  <c r="D31"/>
  <c r="C31" s="1"/>
  <c r="M30"/>
  <c r="L30" s="1"/>
  <c r="K30" s="1"/>
  <c r="D30"/>
  <c r="C30" s="1"/>
  <c r="M29"/>
  <c r="L29" s="1"/>
  <c r="K29" s="1"/>
  <c r="D29"/>
  <c r="C29" s="1"/>
  <c r="M28"/>
  <c r="L28" s="1"/>
  <c r="K28" s="1"/>
  <c r="D28"/>
  <c r="M27"/>
  <c r="L27" s="1"/>
  <c r="K27" s="1"/>
  <c r="D27"/>
  <c r="C27" s="1"/>
  <c r="M26"/>
  <c r="L26" s="1"/>
  <c r="K26" s="1"/>
  <c r="D26"/>
  <c r="C26" s="1"/>
  <c r="M25"/>
  <c r="L25" s="1"/>
  <c r="K25" s="1"/>
  <c r="D25"/>
  <c r="C25" s="1"/>
  <c r="M24"/>
  <c r="L24" s="1"/>
  <c r="K24" s="1"/>
  <c r="D24"/>
  <c r="C24" s="1"/>
  <c r="M23"/>
  <c r="L23" s="1"/>
  <c r="K23" s="1"/>
  <c r="D23"/>
  <c r="C23" s="1"/>
  <c r="D17"/>
  <c r="C17" s="1"/>
  <c r="B17" s="1"/>
  <c r="D16"/>
  <c r="D15"/>
  <c r="D14"/>
  <c r="L8"/>
  <c r="K8" s="1"/>
  <c r="D8"/>
  <c r="C8" s="1"/>
  <c r="B8" s="1"/>
  <c r="D7"/>
  <c r="D6"/>
  <c r="D5"/>
  <c r="C46" i="33" l="1"/>
  <c r="C51" s="1"/>
  <c r="K36" i="6"/>
  <c r="R36"/>
  <c r="B23"/>
  <c r="I23"/>
  <c r="B25"/>
  <c r="I25"/>
  <c r="B27"/>
  <c r="I27"/>
  <c r="B29"/>
  <c r="I29"/>
  <c r="B31"/>
  <c r="I31"/>
  <c r="B36"/>
  <c r="I36"/>
  <c r="B38"/>
  <c r="I38"/>
  <c r="B40"/>
  <c r="I40"/>
  <c r="I8"/>
  <c r="K37"/>
  <c r="R37"/>
  <c r="K39"/>
  <c r="R39"/>
  <c r="B24"/>
  <c r="I24"/>
  <c r="B26"/>
  <c r="I26"/>
  <c r="B30"/>
  <c r="I30"/>
  <c r="B32"/>
  <c r="I32"/>
  <c r="B37"/>
  <c r="I37"/>
  <c r="B39"/>
  <c r="I39"/>
  <c r="K41"/>
  <c r="R41"/>
  <c r="K38"/>
  <c r="R38"/>
  <c r="K40"/>
  <c r="R40"/>
  <c r="C51" i="34"/>
  <c r="E18" i="6"/>
  <c r="E9"/>
  <c r="N18"/>
  <c r="C79" i="27"/>
  <c r="C51"/>
  <c r="C83"/>
  <c r="C89" s="1"/>
  <c r="C95"/>
  <c r="B5" i="6"/>
  <c r="C98" i="27" l="1"/>
  <c r="C5" i="6" s="1"/>
  <c r="E5" s="1"/>
  <c r="C46" i="9"/>
  <c r="C51"/>
  <c r="C95"/>
  <c r="C79"/>
  <c r="C83"/>
  <c r="C89"/>
  <c r="C98"/>
  <c r="L5" i="6"/>
  <c r="K5"/>
  <c r="B14"/>
  <c r="C95" i="28"/>
  <c r="C79"/>
  <c r="C83" s="1"/>
  <c r="C89" s="1"/>
  <c r="C98" l="1"/>
  <c r="C14" i="6" s="1"/>
  <c r="E14" s="1"/>
  <c r="C95" i="10"/>
  <c r="C79"/>
  <c r="C83"/>
  <c r="C89"/>
  <c r="C98"/>
  <c r="L14" i="6"/>
  <c r="N14" s="1"/>
  <c r="K14"/>
  <c r="K15"/>
  <c r="L17"/>
  <c r="R17" s="1"/>
  <c r="K17"/>
  <c r="I17"/>
  <c r="K16"/>
  <c r="B7"/>
  <c r="K6"/>
  <c r="C95" i="35"/>
  <c r="C79"/>
  <c r="C83" s="1"/>
  <c r="C89" s="1"/>
  <c r="C95" i="13"/>
  <c r="C79"/>
  <c r="C83" s="1"/>
  <c r="C89" s="1"/>
  <c r="K7" i="6"/>
  <c r="B16"/>
  <c r="C95" i="36"/>
  <c r="C79"/>
  <c r="C83" s="1"/>
  <c r="C89" s="1"/>
  <c r="C98" i="13" l="1"/>
  <c r="C104" s="1"/>
  <c r="C7" i="6"/>
  <c r="I7" s="1"/>
  <c r="C16"/>
  <c r="I16" s="1"/>
  <c r="C46" i="15"/>
  <c r="C51" s="1"/>
  <c r="C95" s="1"/>
  <c r="L7" i="6" l="1"/>
  <c r="C79" i="15"/>
  <c r="C83" s="1"/>
  <c r="C89" s="1"/>
  <c r="L16" i="6" s="1"/>
  <c r="R16" s="1"/>
  <c r="B6"/>
  <c r="C95" i="33"/>
  <c r="C79"/>
  <c r="C83" s="1"/>
  <c r="C89" s="1"/>
  <c r="C98" l="1"/>
  <c r="C95" i="12"/>
  <c r="C83"/>
  <c r="C89"/>
  <c r="C98"/>
  <c r="L6" i="6"/>
  <c r="C83" i="34"/>
  <c r="C89" s="1"/>
  <c r="B15" i="6"/>
  <c r="C95" i="34"/>
  <c r="C6" i="6" l="1"/>
  <c r="C104" i="33"/>
  <c r="E6" i="6" s="1"/>
  <c r="C98" i="34"/>
  <c r="C46" i="14"/>
  <c r="C51"/>
  <c r="C95"/>
  <c r="C79"/>
  <c r="C83"/>
  <c r="C89"/>
  <c r="C98"/>
  <c r="L15" i="6"/>
  <c r="C95" i="80"/>
  <c r="C98" s="1"/>
  <c r="C28" i="6" s="1"/>
  <c r="I28" s="1"/>
  <c r="C83" i="80"/>
  <c r="C89"/>
  <c r="B28" i="6"/>
  <c r="C15" l="1"/>
  <c r="C104" i="34"/>
  <c r="E15" i="6" s="1"/>
  <c r="N15" s="1"/>
  <c r="I6"/>
  <c r="I15" l="1"/>
</calcChain>
</file>

<file path=xl/comments1.xml><?xml version="1.0" encoding="utf-8"?>
<comments xmlns="http://schemas.openxmlformats.org/spreadsheetml/2006/main">
  <authors>
    <author>stboone</author>
  </authors>
  <commentList>
    <comment ref="N15" authorId="0">
      <text>
        <r>
          <rPr>
            <sz val="8"/>
            <color indexed="81"/>
            <rFont val="Tahoma"/>
            <family val="2"/>
          </rPr>
          <t xml:space="preserve">RTI: Limit for existing used because calculated floor for new was less stringent than existing due to smaller data set.
</t>
        </r>
      </text>
    </comment>
    <comment ref="N42" authorId="0">
      <text>
        <r>
          <rPr>
            <sz val="8"/>
            <color indexed="81"/>
            <rFont val="Tahoma"/>
            <family val="2"/>
          </rPr>
          <t xml:space="preserve">RTI: Limit for existing used because calculated floor for new was less stringent than existing due to smaller data set.
</t>
        </r>
      </text>
    </comment>
  </commentList>
</comments>
</file>

<file path=xl/sharedStrings.xml><?xml version="1.0" encoding="utf-8"?>
<sst xmlns="http://schemas.openxmlformats.org/spreadsheetml/2006/main" count="3650" uniqueCount="360">
  <si>
    <t>primary_fuel</t>
  </si>
  <si>
    <t>ORIS code</t>
  </si>
  <si>
    <t>Plant Name</t>
  </si>
  <si>
    <t>physical_state</t>
  </si>
  <si>
    <t>Unit Number</t>
  </si>
  <si>
    <t>Unit Type</t>
  </si>
  <si>
    <t>Fuel types</t>
  </si>
  <si>
    <t>Fuel_Conc_lb/MMBtu</t>
  </si>
  <si>
    <t>Mercury - ERT</t>
  </si>
  <si>
    <t>Mercury MW - ERT</t>
  </si>
  <si>
    <t>Mercury - ETTS</t>
  </si>
  <si>
    <t>Mercury MW - ETTS</t>
  </si>
  <si>
    <t>Mercury - CEMS</t>
  </si>
  <si>
    <t>control_group_1</t>
  </si>
  <si>
    <t>control_type_1</t>
  </si>
  <si>
    <t>install_date_1</t>
  </si>
  <si>
    <t>control_group_2</t>
  </si>
  <si>
    <t>control_type_2</t>
  </si>
  <si>
    <t>install_date_2</t>
  </si>
  <si>
    <t>control_group_3</t>
  </si>
  <si>
    <t>control_type_3</t>
  </si>
  <si>
    <t>install_date_3</t>
  </si>
  <si>
    <t>control_group_4</t>
  </si>
  <si>
    <t>control_type_4</t>
  </si>
  <si>
    <t>install_date_4</t>
  </si>
  <si>
    <t>control_group_5</t>
  </si>
  <si>
    <t>control_type_5</t>
  </si>
  <si>
    <t>install_date_5</t>
  </si>
  <si>
    <t>control_group_6</t>
  </si>
  <si>
    <t>control_type_6</t>
  </si>
  <si>
    <t>install_date_6</t>
  </si>
  <si>
    <t>control_group_7</t>
  </si>
  <si>
    <t>control_type_7</t>
  </si>
  <si>
    <t>install_date_7</t>
  </si>
  <si>
    <t>control_group_8</t>
  </si>
  <si>
    <t>control_type_8</t>
  </si>
  <si>
    <t>install_date_8</t>
  </si>
  <si>
    <t>control_group_9</t>
  </si>
  <si>
    <t>control_type_9</t>
  </si>
  <si>
    <t>install_date_9</t>
  </si>
  <si>
    <t>control_group_10</t>
  </si>
  <si>
    <t>control_type_10</t>
  </si>
  <si>
    <t>install_date_10</t>
  </si>
  <si>
    <t>control_group_11</t>
  </si>
  <si>
    <t>control_type_11</t>
  </si>
  <si>
    <t>install_date_11</t>
  </si>
  <si>
    <t>control_group_12</t>
  </si>
  <si>
    <t>control_type_12</t>
  </si>
  <si>
    <t>install_date_12</t>
  </si>
  <si>
    <t>petroleum coke</t>
  </si>
  <si>
    <t>Northside Generating Station</t>
  </si>
  <si>
    <t>FL</t>
  </si>
  <si>
    <t>1A</t>
  </si>
  <si>
    <t>Fluidized bed firing</t>
  </si>
  <si>
    <t>petroleum coke,  bituminous</t>
  </si>
  <si>
    <t>NOx control</t>
  </si>
  <si>
    <t>Selective Noncatalytic Reduction</t>
  </si>
  <si>
    <t>SO2 control</t>
  </si>
  <si>
    <t>PM control</t>
  </si>
  <si>
    <t>Fabric Filter, pulse</t>
  </si>
  <si>
    <t/>
  </si>
  <si>
    <t>2A</t>
  </si>
  <si>
    <t>Manitowoc</t>
  </si>
  <si>
    <t>WI</t>
  </si>
  <si>
    <t>B-09</t>
  </si>
  <si>
    <t>petroleum coke,  subbituminous,  other--wood charcoal/paper pellets</t>
  </si>
  <si>
    <t>Hanford</t>
  </si>
  <si>
    <t>CA</t>
  </si>
  <si>
    <t>AES Deepwater</t>
  </si>
  <si>
    <t>TX</t>
  </si>
  <si>
    <t>Deepwater</t>
  </si>
  <si>
    <t>Conventional Boiler</t>
  </si>
  <si>
    <t>Selective Catalytic Reduction</t>
  </si>
  <si>
    <t>Electrostatic precipitator, cold side, w/o flue gas conditioning</t>
  </si>
  <si>
    <t>Other control</t>
  </si>
  <si>
    <t>Wet electrostatic precipitator</t>
  </si>
  <si>
    <t>Yellowstone Energy LP</t>
  </si>
  <si>
    <t>MT</t>
  </si>
  <si>
    <t>Config1</t>
  </si>
  <si>
    <t>Fuel_Cl_lb/MMBtu</t>
  </si>
  <si>
    <t>Bay Shore</t>
  </si>
  <si>
    <t>OH</t>
  </si>
  <si>
    <t>Unit 1</t>
  </si>
  <si>
    <t>Fuel_F_lb/MMBtu</t>
  </si>
  <si>
    <t>Chlorine - ERT</t>
  </si>
  <si>
    <t>Chlorine MW - ERT</t>
  </si>
  <si>
    <t>Chlorine - ETTS</t>
  </si>
  <si>
    <t>HCN - ERT</t>
  </si>
  <si>
    <t>HCN MW - ERT</t>
  </si>
  <si>
    <t>HCN - ETTS</t>
  </si>
  <si>
    <t>HCN MW - ETTS</t>
  </si>
  <si>
    <t>Hydrogen Chloride - ERT</t>
  </si>
  <si>
    <t>Hydrogen Chloride MW - ERT</t>
  </si>
  <si>
    <t>Hydrogen Chloride - ETTS</t>
  </si>
  <si>
    <t>Hydrogen Chloride MW - ETTS</t>
  </si>
  <si>
    <t>Hydrogen Fluoride - ERT</t>
  </si>
  <si>
    <t>Hydrogen Fluoride MW - ERT</t>
  </si>
  <si>
    <t>Hydrogen Fluoride - ETTS</t>
  </si>
  <si>
    <t>Hydrogen Fluoride MW - ETTS</t>
  </si>
  <si>
    <t>Sulfur Dioxide - CEMS</t>
  </si>
  <si>
    <t>Sulfur Dioxide - ERT</t>
  </si>
  <si>
    <t>Sulfur Dioxide MW - ERT</t>
  </si>
  <si>
    <t>Sulfur Dioxide - ETTS</t>
  </si>
  <si>
    <t>Antimony_Fuel_lb/MMBtu</t>
  </si>
  <si>
    <t>Arsenic_Fuel_lb/MMBtu</t>
  </si>
  <si>
    <t>Beryllium_Fuel_lb/MMBtu</t>
  </si>
  <si>
    <t>Cadmium_Fuel_lb/MMBtu</t>
  </si>
  <si>
    <t>Chromium_Fuel_lb/MMBtu</t>
  </si>
  <si>
    <t>Lead_Fuel_lb/MMBtu</t>
  </si>
  <si>
    <t>Manganese_Fuel_lb/MMBtu</t>
  </si>
  <si>
    <t>Nickel_Fuel_lb/MMBtu</t>
  </si>
  <si>
    <t>Selenium_Fuel_lb/MMBtu</t>
  </si>
  <si>
    <t>MMBtu/hr</t>
  </si>
  <si>
    <t>lb/MMBtu</t>
  </si>
  <si>
    <t>lb/MW</t>
  </si>
  <si>
    <t>Existing</t>
  </si>
  <si>
    <t>New</t>
  </si>
  <si>
    <t>Pollutant</t>
  </si>
  <si>
    <t>Mean (lb/MMBtu)</t>
  </si>
  <si>
    <t>UPL (lb/MMBtu)</t>
  </si>
  <si>
    <t>Number of units in the floor</t>
  </si>
  <si>
    <t>Emissions (lb/MW)</t>
  </si>
  <si>
    <t>ORIS/Facility/Unit</t>
  </si>
  <si>
    <t>Runs</t>
  </si>
  <si>
    <t>ni = number test runs =</t>
  </si>
  <si>
    <t>Total Number of sources =</t>
  </si>
  <si>
    <t>n =Total # test runs =</t>
  </si>
  <si>
    <t>This step is for QC only:</t>
  </si>
  <si>
    <t>means</t>
  </si>
  <si>
    <t>Mean =</t>
  </si>
  <si>
    <t xml:space="preserve">Pooled Variance = </t>
  </si>
  <si>
    <t>m= number future runs =</t>
  </si>
  <si>
    <t>Term1</t>
  </si>
  <si>
    <t>Term2</t>
  </si>
  <si>
    <t>Squared root Term2</t>
  </si>
  <si>
    <t>NOTE: the pvalue for the t-statistic is calculated as: 2*alpha, where 1-alpha is desired confidence, so if 99% confidence is desired then alpha=0.01 and 2*alpha=2*(0.01)</t>
  </si>
  <si>
    <t>t-statistic</t>
  </si>
  <si>
    <t>= quantile t-distribution with df degrees of freedom at .99 confidence level =</t>
  </si>
  <si>
    <t xml:space="preserve">UPL  POOLED VARIANCE = </t>
  </si>
  <si>
    <t>Mercury</t>
  </si>
  <si>
    <t>Acid gases -- HCl</t>
  </si>
  <si>
    <t>MW</t>
  </si>
  <si>
    <t>Emissions (lb/MMBtu)</t>
  </si>
  <si>
    <t>UPL Pooled Variance=</t>
  </si>
  <si>
    <t>Summary of UPLs using  emission averages - Petroleum Coke-fired Units</t>
  </si>
  <si>
    <t>Total Metals</t>
  </si>
  <si>
    <t>Antimony (Sb)</t>
  </si>
  <si>
    <t>Arsenic (As)</t>
  </si>
  <si>
    <t>Beryllium (Be)</t>
  </si>
  <si>
    <t>Cadmium (Cd)</t>
  </si>
  <si>
    <t>Chromium (Cr)</t>
  </si>
  <si>
    <t>Lead (Pb)</t>
  </si>
  <si>
    <t>Manganese (Mn)</t>
  </si>
  <si>
    <t>Nickel (Ni)</t>
  </si>
  <si>
    <t>Selenium (Se)</t>
  </si>
  <si>
    <t>Acid gases -- SO2</t>
  </si>
  <si>
    <t>Fuel_types</t>
  </si>
  <si>
    <t>Mercury - Part II</t>
  </si>
  <si>
    <t>Mercury MW - Part II</t>
  </si>
  <si>
    <t>Mercury - min</t>
  </si>
  <si>
    <t>Mmbtu/MWh</t>
  </si>
  <si>
    <t>Dry FGD - Spray Dryer</t>
  </si>
  <si>
    <t>Fabric Filter, unspecified</t>
  </si>
  <si>
    <t>Arch firing</t>
  </si>
  <si>
    <t>Wet FGD - Spray Type</t>
  </si>
  <si>
    <t>Chlorine MW - ETTS</t>
  </si>
  <si>
    <t>Chlorine - Part II</t>
  </si>
  <si>
    <t>Chlorine MW - Part II</t>
  </si>
  <si>
    <t>Chlorine - min</t>
  </si>
  <si>
    <t>HCN - Part II</t>
  </si>
  <si>
    <t>HCN MW - Part II</t>
  </si>
  <si>
    <t>HCN - min</t>
  </si>
  <si>
    <t>Hydrogen Chloride - Part II</t>
  </si>
  <si>
    <t>Hydrogen Chloride MW - Part II</t>
  </si>
  <si>
    <t>Hydrogen Chloride - min</t>
  </si>
  <si>
    <t>Hydrogen Fluoride - Part II</t>
  </si>
  <si>
    <t>Hydrogen Fluoride MW - Part II</t>
  </si>
  <si>
    <t>Hydrogen Fluoride - min</t>
  </si>
  <si>
    <t>Sulfur Dioxide MW - ETTS</t>
  </si>
  <si>
    <t>Sulfur Dioxide - Part II</t>
  </si>
  <si>
    <t>Sulfur Dioxide MW - Part II</t>
  </si>
  <si>
    <t>Sulfur Dioxide - min</t>
  </si>
  <si>
    <t>Distribution of Normal Tests</t>
  </si>
  <si>
    <t>Distribution of Log Tests</t>
  </si>
  <si>
    <t>Skewness =</t>
  </si>
  <si>
    <t>SE Skewness</t>
  </si>
  <si>
    <t>Skewness Test</t>
  </si>
  <si>
    <t>Kurtosis =</t>
  </si>
  <si>
    <t>SE Kurtosis</t>
  </si>
  <si>
    <t>Kurtosis Test</t>
  </si>
  <si>
    <t>Number of test runs =</t>
  </si>
  <si>
    <t>REsult:</t>
  </si>
  <si>
    <t>normal</t>
  </si>
  <si>
    <t>Antimony - ERT</t>
  </si>
  <si>
    <t>Antimony MW - ERT</t>
  </si>
  <si>
    <t>Antimony - Part II</t>
  </si>
  <si>
    <t>Antimony MW - Part II</t>
  </si>
  <si>
    <t>Antimony - min</t>
  </si>
  <si>
    <t>Antimony MW - min</t>
  </si>
  <si>
    <t>Arsenic - ERT</t>
  </si>
  <si>
    <t>Arsenic MW - ERT</t>
  </si>
  <si>
    <t>Arsenic - Part II</t>
  </si>
  <si>
    <t>Arsenic MW - Part II</t>
  </si>
  <si>
    <t>Arsenic - min</t>
  </si>
  <si>
    <t>Arsenic MW - min</t>
  </si>
  <si>
    <t>Beryllium - ERT</t>
  </si>
  <si>
    <t>Beryllium MW - ERT</t>
  </si>
  <si>
    <t>Beryllium - Part II</t>
  </si>
  <si>
    <t>Beryllium MW - Part II</t>
  </si>
  <si>
    <t>Beryllium - min</t>
  </si>
  <si>
    <t>Beryllium MW - min</t>
  </si>
  <si>
    <t>Cadmium - ERT</t>
  </si>
  <si>
    <t>Cadmium MW - ERT</t>
  </si>
  <si>
    <t>Cadmium - Part II</t>
  </si>
  <si>
    <t>Cadmium MW - Part II</t>
  </si>
  <si>
    <t>Cadmium - min</t>
  </si>
  <si>
    <t>Cadmium MW - min</t>
  </si>
  <si>
    <t>Chromium - ERT</t>
  </si>
  <si>
    <t>Chromium MW - ERT</t>
  </si>
  <si>
    <t>Chromium - Part II</t>
  </si>
  <si>
    <t>Chromium MW - Part II</t>
  </si>
  <si>
    <t>Chromium - min</t>
  </si>
  <si>
    <t>Chromium MW - min</t>
  </si>
  <si>
    <t>Cobalt_Fuel_lb/MMBtu</t>
  </si>
  <si>
    <t>Cobalt - ERT</t>
  </si>
  <si>
    <t>Cobalt MW - ERT</t>
  </si>
  <si>
    <t>Cobalt - Part II</t>
  </si>
  <si>
    <t>Cobalt MW - Part II</t>
  </si>
  <si>
    <t>Cobalt - min</t>
  </si>
  <si>
    <t>Cobalt MW - min</t>
  </si>
  <si>
    <t>Lead - ERT</t>
  </si>
  <si>
    <t>Lead MW - ERT</t>
  </si>
  <si>
    <t>Lead - Part II</t>
  </si>
  <si>
    <t>Lead MW - Part II</t>
  </si>
  <si>
    <t>Lead - min</t>
  </si>
  <si>
    <t>Lead MW - min</t>
  </si>
  <si>
    <t>Manganese - ERT</t>
  </si>
  <si>
    <t>Manganese MW - ERT</t>
  </si>
  <si>
    <t>Manganese - Part II</t>
  </si>
  <si>
    <t>Manganese MW - Part II</t>
  </si>
  <si>
    <t>Manganese - min</t>
  </si>
  <si>
    <t>Manganese MW - min</t>
  </si>
  <si>
    <t>Nickel - ERT</t>
  </si>
  <si>
    <t>Nickel MW - ERT</t>
  </si>
  <si>
    <t>Nickel - Part II</t>
  </si>
  <si>
    <t>Nickel MW - Part II</t>
  </si>
  <si>
    <t>Nickel - min</t>
  </si>
  <si>
    <t>Nickel MW - min</t>
  </si>
  <si>
    <t>Selenium - ERT</t>
  </si>
  <si>
    <t>Selenium MW - ERT</t>
  </si>
  <si>
    <t>Selenium - Part II</t>
  </si>
  <si>
    <t>Selenium MW - Part II</t>
  </si>
  <si>
    <t>Selenium - min</t>
  </si>
  <si>
    <t>Selenium MW - min</t>
  </si>
  <si>
    <t>Filterable PM2_5_OTM - 27 - ERT</t>
  </si>
  <si>
    <t>Filterable PM2_5_OTM - 27 MW - ERT</t>
  </si>
  <si>
    <t>Filterable PM2_5_OTM - 27/28 - ERT</t>
  </si>
  <si>
    <t>Filterable PM2_5_OTM - 27/28 MW - ERT</t>
  </si>
  <si>
    <t>PM2_5 Condensible Particulate_Method 202 - ERT</t>
  </si>
  <si>
    <t>PM2_5 Condensible Particulate_Method 202 MW - ERT</t>
  </si>
  <si>
    <t>PM2_5 Condensible Particulate_Method 5/OTM-28 - ERT</t>
  </si>
  <si>
    <t>PM2_5 Condensible Particulate_Method 5/OTM-28 MW - ERT</t>
  </si>
  <si>
    <t>PM2_5 Condensible Particulate_OTM - 27/28 - ERT</t>
  </si>
  <si>
    <t>PM2_5 Condensible Particulate_OTM - 27/28 MW - ERT</t>
  </si>
  <si>
    <t>PM2_5 Condensible Particulate_OTM - 28 - ERT</t>
  </si>
  <si>
    <t>PM2_5 Condensible Particulate_OTM - 28 MW - ERT</t>
  </si>
  <si>
    <t>Total Particulate_Method 5/OTM-28 - ERT</t>
  </si>
  <si>
    <t>Total Particulate_Method 5/OTM-28 MW - ERT</t>
  </si>
  <si>
    <t>Total Particulate_OTM - 27/28 - ERT</t>
  </si>
  <si>
    <t>Total Particulate_OTM - 27/28 MW - ERT</t>
  </si>
  <si>
    <t>Total Particulate_OTM - 28 - ERT</t>
  </si>
  <si>
    <t>Total Particulate_OTM - 28 MW - ERT</t>
  </si>
  <si>
    <t>PM (Condensable) - Part II</t>
  </si>
  <si>
    <t>PM (Condensable) MW - Part II</t>
  </si>
  <si>
    <t>PM (Filterable and Condensable) - Part II</t>
  </si>
  <si>
    <t>PM (Filterable and Condensable) MW - Part II</t>
  </si>
  <si>
    <t>PM10 (Condensable) - Part II</t>
  </si>
  <si>
    <t>PM10 (Condensable) MW - Part II</t>
  </si>
  <si>
    <t>PM10 (Filterable and Condensable) - Part II</t>
  </si>
  <si>
    <t>PM10 (Filterable and Condensable) MW - Part II</t>
  </si>
  <si>
    <t>PM10 (Filterable) - Part II</t>
  </si>
  <si>
    <t>PM10 (Filterable) MW - Part II</t>
  </si>
  <si>
    <t>PM2_5 (Filterable) - Part II</t>
  </si>
  <si>
    <t>PM2_5 (Filterable) MW - Part II</t>
  </si>
  <si>
    <t>MMBtu/MWh</t>
  </si>
  <si>
    <t>Chlorine MW - min</t>
  </si>
  <si>
    <t>HCN MW - min</t>
  </si>
  <si>
    <t>Hydrogen Chloride MW - min</t>
  </si>
  <si>
    <t>Hydrogen Fluoride MW - min</t>
  </si>
  <si>
    <t>Sulfur Dioxide MW - CEMS</t>
  </si>
  <si>
    <t>Sulfur Dioxide MW - min</t>
  </si>
  <si>
    <t>Cobalt (Co)</t>
  </si>
  <si>
    <t>Total_Particulate_Calc - Part II</t>
  </si>
  <si>
    <t>Total_Particulate_Calc MW - Part II</t>
  </si>
  <si>
    <t>Total_Particulate_Calc - min</t>
  </si>
  <si>
    <t>Total_Particulate_Calc MW - min</t>
  </si>
  <si>
    <t>Floor value</t>
  </si>
  <si>
    <t>lb/GWh</t>
  </si>
  <si>
    <t>lb/MWh</t>
  </si>
  <si>
    <t>lb/TBtu</t>
  </si>
  <si>
    <t>DLL</t>
  </si>
  <si>
    <t>ADL</t>
  </si>
  <si>
    <t>BLR1</t>
  </si>
  <si>
    <t>BLR2</t>
  </si>
  <si>
    <t>boiler_id</t>
  </si>
  <si>
    <t>boiler_type</t>
  </si>
  <si>
    <t>MWe_capacity</t>
  </si>
  <si>
    <t>max_heat_input</t>
  </si>
  <si>
    <t>1</t>
  </si>
  <si>
    <t>9</t>
  </si>
  <si>
    <t>CB1302</t>
  </si>
  <si>
    <t>AAB001</t>
  </si>
  <si>
    <t>Mercury MW - min</t>
  </si>
  <si>
    <t>Boiler_heat_rate</t>
  </si>
  <si>
    <t>Filterable Particulate - ERT</t>
  </si>
  <si>
    <t>Filterable Particulate MW - ERT</t>
  </si>
  <si>
    <t>Filterable Particulate - Part II</t>
  </si>
  <si>
    <t>Filterable Particulate MW - Part II</t>
  </si>
  <si>
    <t>Filterable Particulate - min</t>
  </si>
  <si>
    <t>Filterable Particulate MW - min</t>
  </si>
  <si>
    <t>Filterable PM</t>
  </si>
  <si>
    <t>Total Metals - min</t>
  </si>
  <si>
    <t>Total Metals MW - min</t>
  </si>
  <si>
    <t>Corrected for 4 dscm sample volume</t>
  </si>
  <si>
    <t>3xRDL, 4dscm sample volume</t>
  </si>
  <si>
    <t>Method 29 Metals</t>
  </si>
  <si>
    <t>ug/dscm</t>
  </si>
  <si>
    <t>lb/dscf</t>
  </si>
  <si>
    <t>Antimony</t>
  </si>
  <si>
    <t>Arsenic</t>
  </si>
  <si>
    <t>Beryllium</t>
  </si>
  <si>
    <t>Cadmium</t>
  </si>
  <si>
    <t>Chromium</t>
  </si>
  <si>
    <t>Cobalt</t>
  </si>
  <si>
    <t>Lead</t>
  </si>
  <si>
    <t>Manganese</t>
  </si>
  <si>
    <t>Nickel</t>
  </si>
  <si>
    <t>Selenium</t>
  </si>
  <si>
    <t>PET COKE</t>
  </si>
  <si>
    <t>E = Cd*Fd*(20.9/(20.9-%O2))</t>
  </si>
  <si>
    <t>Fd(pet coke) =</t>
  </si>
  <si>
    <t>lb/scf =</t>
  </si>
  <si>
    <t>ng/scm</t>
  </si>
  <si>
    <t>ug/scm</t>
  </si>
  <si>
    <t>Floor Value</t>
  </si>
  <si>
    <t xml:space="preserve">lb/MW @ 6% O2, 10 MMBtu/MW </t>
  </si>
  <si>
    <t>Total</t>
  </si>
  <si>
    <t>Is Floor = 3 x RDL?</t>
  </si>
  <si>
    <t>No</t>
  </si>
  <si>
    <t>fPM</t>
  </si>
  <si>
    <t>HCl</t>
  </si>
  <si>
    <t>HF</t>
  </si>
  <si>
    <t>NA</t>
  </si>
  <si>
    <t>Floor value (lb/TBtu)</t>
  </si>
  <si>
    <t>Floor value (lb/GWh)</t>
  </si>
  <si>
    <t>Method 26a</t>
  </si>
  <si>
    <t xml:space="preserve">Calculation of 3 x RDL (lb/MMBTU) based on conversion of 3 x RDL (ug/dscm) </t>
  </si>
  <si>
    <t>lb/MMBtu @ 6% O2</t>
  </si>
  <si>
    <t>UPL (lb/MWh)</t>
  </si>
  <si>
    <t>Mean (lb/MWh)</t>
  </si>
</sst>
</file>

<file path=xl/styles.xml><?xml version="1.0" encoding="utf-8"?>
<styleSheet xmlns="http://schemas.openxmlformats.org/spreadsheetml/2006/main">
  <numFmts count="12">
    <numFmt numFmtId="164" formatCode="dd\-mmm\-yy"/>
    <numFmt numFmtId="165" formatCode="0.0000E+00"/>
    <numFmt numFmtId="166" formatCode="0.000000E+00"/>
    <numFmt numFmtId="167" formatCode="0.0000"/>
    <numFmt numFmtId="168" formatCode="0.00000E+00"/>
    <numFmt numFmtId="169" formatCode="0.0E+00"/>
    <numFmt numFmtId="170" formatCode="0.0"/>
    <numFmt numFmtId="171" formatCode="0.000"/>
    <numFmt numFmtId="172" formatCode="0.00000"/>
    <numFmt numFmtId="173" formatCode="0.000E+00"/>
    <numFmt numFmtId="174" formatCode="0.000000"/>
    <numFmt numFmtId="175" formatCode="0.0000000"/>
  </numFmts>
  <fonts count="32">
    <font>
      <sz val="10"/>
      <name val="MS Sans Serif"/>
    </font>
    <font>
      <sz val="10"/>
      <name val="MS Sans Serif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MS Sans Serif"/>
      <family val="2"/>
    </font>
    <font>
      <sz val="10"/>
      <color rgb="FF000000"/>
      <name val="MS Sans Serif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MS Sans Serif"/>
      <family val="2"/>
    </font>
    <font>
      <sz val="11"/>
      <color rgb="FFFF0000"/>
      <name val="Calibri"/>
      <family val="2"/>
      <scheme val="minor"/>
    </font>
    <font>
      <sz val="8"/>
      <color indexed="81"/>
      <name val="Tahoma"/>
      <family val="2"/>
    </font>
    <font>
      <sz val="11"/>
      <name val="Cambria"/>
      <family val="1"/>
      <scheme val="major"/>
    </font>
    <font>
      <b/>
      <u/>
      <sz val="11"/>
      <color theme="1"/>
      <name val="Cambria"/>
      <family val="1"/>
      <scheme val="major"/>
    </font>
    <font>
      <u/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1"/>
      <color rgb="FF000000"/>
      <name val="Cambria"/>
      <family val="1"/>
      <scheme val="major"/>
    </font>
    <font>
      <sz val="11"/>
      <color indexed="8"/>
      <name val="Cambria"/>
      <family val="1"/>
      <scheme val="major"/>
    </font>
    <font>
      <b/>
      <sz val="11"/>
      <name val="Cambria"/>
      <family val="1"/>
      <scheme val="major"/>
    </font>
  </fonts>
  <fills count="1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5" borderId="0"/>
    <xf numFmtId="0" fontId="12" fillId="5" borderId="0"/>
    <xf numFmtId="0" fontId="14" fillId="5" borderId="0"/>
    <xf numFmtId="0" fontId="12" fillId="5" borderId="0"/>
    <xf numFmtId="0" fontId="12" fillId="5" borderId="0"/>
    <xf numFmtId="0" fontId="12" fillId="5" borderId="0"/>
    <xf numFmtId="9" fontId="22" fillId="0" borderId="0" applyFont="0" applyFill="0" applyBorder="0" applyAlignment="0" applyProtection="0"/>
    <xf numFmtId="0" fontId="12" fillId="5" borderId="0"/>
  </cellStyleXfs>
  <cellXfs count="420">
    <xf numFmtId="0" fontId="0" fillId="0" borderId="0" xfId="0"/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6" fillId="6" borderId="0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 wrapText="1"/>
    </xf>
    <xf numFmtId="0" fontId="0" fillId="5" borderId="0" xfId="0" applyFill="1" applyBorder="1"/>
    <xf numFmtId="166" fontId="7" fillId="5" borderId="4" xfId="0" quotePrefix="1" applyNumberFormat="1" applyFont="1" applyFill="1" applyBorder="1"/>
    <xf numFmtId="166" fontId="8" fillId="5" borderId="4" xfId="0" applyNumberFormat="1" applyFont="1" applyFill="1" applyBorder="1" applyAlignment="1" applyProtection="1">
      <alignment horizontal="right" vertical="center" wrapText="1"/>
    </xf>
    <xf numFmtId="166" fontId="0" fillId="5" borderId="0" xfId="0" quotePrefix="1" applyNumberFormat="1" applyFill="1"/>
    <xf numFmtId="0" fontId="0" fillId="5" borderId="0" xfId="0" applyFill="1"/>
    <xf numFmtId="0" fontId="0" fillId="0" borderId="0" xfId="0" applyBorder="1"/>
    <xf numFmtId="0" fontId="9" fillId="5" borderId="0" xfId="1" applyFont="1" applyFill="1" applyBorder="1" applyAlignment="1" applyProtection="1">
      <alignment horizontal="right" vertical="center" wrapText="1"/>
    </xf>
    <xf numFmtId="166" fontId="7" fillId="5" borderId="0" xfId="0" quotePrefix="1" applyNumberFormat="1" applyFont="1" applyFill="1"/>
    <xf numFmtId="166" fontId="8" fillId="5" borderId="0" xfId="0" applyNumberFormat="1" applyFont="1" applyFill="1" applyAlignment="1" applyProtection="1">
      <alignment horizontal="right" vertical="center" wrapText="1"/>
    </xf>
    <xf numFmtId="0" fontId="9" fillId="5" borderId="0" xfId="0" applyNumberFormat="1" applyFont="1" applyFill="1" applyBorder="1" applyAlignment="1" applyProtection="1">
      <alignment vertical="center" wrapText="1"/>
    </xf>
    <xf numFmtId="11" fontId="9" fillId="5" borderId="5" xfId="0" applyNumberFormat="1" applyFont="1" applyFill="1" applyBorder="1" applyAlignment="1" applyProtection="1">
      <alignment vertical="center" wrapText="1"/>
    </xf>
    <xf numFmtId="0" fontId="9" fillId="5" borderId="4" xfId="0" applyNumberFormat="1" applyFont="1" applyFill="1" applyBorder="1" applyAlignment="1" applyProtection="1">
      <alignment vertical="center" wrapText="1"/>
    </xf>
    <xf numFmtId="0" fontId="9" fillId="5" borderId="4" xfId="1" applyFont="1" applyFill="1" applyBorder="1" applyAlignment="1" applyProtection="1">
      <alignment horizontal="right" vertical="center" wrapText="1"/>
    </xf>
    <xf numFmtId="0" fontId="9" fillId="5" borderId="4" xfId="1" applyFont="1" applyFill="1" applyBorder="1" applyAlignment="1" applyProtection="1">
      <alignment horizontal="center" vertical="center" wrapText="1"/>
    </xf>
    <xf numFmtId="0" fontId="9" fillId="5" borderId="4" xfId="0" applyFont="1" applyFill="1" applyBorder="1" applyAlignment="1" applyProtection="1">
      <alignment horizontal="center" vertical="center" wrapText="1"/>
    </xf>
    <xf numFmtId="0" fontId="9" fillId="5" borderId="4" xfId="0" applyFont="1" applyFill="1" applyBorder="1" applyAlignment="1" applyProtection="1">
      <alignment horizontal="right" vertical="center" wrapText="1"/>
    </xf>
    <xf numFmtId="0" fontId="9" fillId="5" borderId="4" xfId="1" applyNumberFormat="1" applyFont="1" applyFill="1" applyBorder="1" applyAlignment="1" applyProtection="1">
      <alignment vertical="center" wrapText="1"/>
    </xf>
    <xf numFmtId="11" fontId="9" fillId="5" borderId="4" xfId="1" applyNumberFormat="1" applyFont="1" applyFill="1" applyBorder="1" applyAlignment="1" applyProtection="1">
      <alignment horizontal="right" vertical="center" wrapText="1"/>
    </xf>
    <xf numFmtId="11" fontId="0" fillId="0" borderId="0" xfId="0" applyNumberFormat="1"/>
    <xf numFmtId="2" fontId="0" fillId="0" borderId="0" xfId="0" applyNumberFormat="1" applyBorder="1"/>
    <xf numFmtId="0" fontId="9" fillId="5" borderId="4" xfId="0" applyFont="1" applyFill="1" applyBorder="1" applyAlignment="1" applyProtection="1">
      <alignment vertical="center" wrapText="1"/>
    </xf>
    <xf numFmtId="0" fontId="9" fillId="5" borderId="0" xfId="0" applyFont="1" applyFill="1" applyBorder="1" applyAlignment="1" applyProtection="1">
      <alignment vertical="center" wrapText="1"/>
    </xf>
    <xf numFmtId="2" fontId="0" fillId="5" borderId="0" xfId="0" applyNumberFormat="1" applyFill="1" applyBorder="1"/>
    <xf numFmtId="0" fontId="10" fillId="5" borderId="0" xfId="0" applyFont="1" applyFill="1"/>
    <xf numFmtId="11" fontId="0" fillId="5" borderId="0" xfId="0" applyNumberFormat="1" applyFill="1"/>
    <xf numFmtId="0" fontId="10" fillId="5" borderId="0" xfId="0" quotePrefix="1" applyFont="1" applyFill="1"/>
    <xf numFmtId="1" fontId="0" fillId="5" borderId="0" xfId="0" quotePrefix="1" applyNumberFormat="1" applyFill="1"/>
    <xf numFmtId="2" fontId="0" fillId="5" borderId="0" xfId="0" applyNumberFormat="1" applyFill="1"/>
    <xf numFmtId="2" fontId="0" fillId="0" borderId="0" xfId="0" applyNumberFormat="1"/>
    <xf numFmtId="165" fontId="0" fillId="5" borderId="0" xfId="0" applyNumberFormat="1" applyFill="1"/>
    <xf numFmtId="167" fontId="0" fillId="5" borderId="0" xfId="0" applyNumberFormat="1" applyFill="1"/>
    <xf numFmtId="0" fontId="0" fillId="5" borderId="0" xfId="0" quotePrefix="1" applyFill="1" applyAlignment="1">
      <alignment wrapText="1"/>
    </xf>
    <xf numFmtId="0" fontId="0" fillId="5" borderId="0" xfId="0" applyFill="1" applyAlignment="1">
      <alignment horizontal="left"/>
    </xf>
    <xf numFmtId="0" fontId="0" fillId="5" borderId="0" xfId="0" quotePrefix="1" applyFill="1"/>
    <xf numFmtId="0" fontId="2" fillId="3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0" fillId="5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/>
    <xf numFmtId="0" fontId="11" fillId="0" borderId="0" xfId="0" applyFont="1" applyAlignment="1">
      <alignment horizontal="center"/>
    </xf>
    <xf numFmtId="11" fontId="11" fillId="0" borderId="0" xfId="0" applyNumberFormat="1" applyFont="1" applyAlignment="1">
      <alignment horizontal="center"/>
    </xf>
    <xf numFmtId="0" fontId="13" fillId="5" borderId="7" xfId="2" applyFont="1" applyFill="1" applyBorder="1" applyAlignment="1">
      <alignment wrapText="1"/>
    </xf>
    <xf numFmtId="0" fontId="13" fillId="5" borderId="7" xfId="2" applyFont="1" applyFill="1" applyBorder="1" applyAlignment="1">
      <alignment horizontal="right" wrapText="1"/>
    </xf>
    <xf numFmtId="164" fontId="13" fillId="5" borderId="7" xfId="2" applyNumberFormat="1" applyFont="1" applyFill="1" applyBorder="1" applyAlignment="1">
      <alignment horizontal="right" wrapText="1"/>
    </xf>
    <xf numFmtId="164" fontId="13" fillId="5" borderId="0" xfId="2" applyNumberFormat="1" applyFont="1" applyFill="1" applyAlignment="1">
      <alignment horizontal="right" wrapText="1"/>
    </xf>
    <xf numFmtId="0" fontId="6" fillId="6" borderId="0" xfId="0" applyFont="1" applyFill="1" applyBorder="1" applyAlignment="1">
      <alignment horizontal="center" wrapText="1"/>
    </xf>
    <xf numFmtId="0" fontId="6" fillId="5" borderId="0" xfId="0" applyFont="1" applyFill="1" applyAlignment="1">
      <alignment horizontal="center"/>
    </xf>
    <xf numFmtId="0" fontId="0" fillId="5" borderId="0" xfId="0" quotePrefix="1" applyNumberFormat="1" applyFill="1" applyAlignment="1">
      <alignment horizontal="center" wrapText="1"/>
    </xf>
    <xf numFmtId="0" fontId="6" fillId="5" borderId="0" xfId="0" applyFont="1" applyFill="1" applyAlignment="1">
      <alignment horizontal="center" wrapText="1"/>
    </xf>
    <xf numFmtId="0" fontId="0" fillId="5" borderId="0" xfId="0" quotePrefix="1" applyNumberFormat="1" applyFill="1" applyAlignment="1">
      <alignment horizontal="center"/>
    </xf>
    <xf numFmtId="11" fontId="9" fillId="5" borderId="4" xfId="0" applyNumberFormat="1" applyFont="1" applyFill="1" applyBorder="1" applyAlignment="1" applyProtection="1">
      <alignment vertical="center" wrapText="1"/>
    </xf>
    <xf numFmtId="0" fontId="0" fillId="0" borderId="0" xfId="0" applyAlignment="1">
      <alignment horizontal="left"/>
    </xf>
    <xf numFmtId="0" fontId="9" fillId="5" borderId="0" xfId="1" applyFont="1" applyFill="1" applyBorder="1" applyAlignment="1" applyProtection="1">
      <alignment horizontal="left" vertical="center" wrapText="1"/>
    </xf>
    <xf numFmtId="0" fontId="0" fillId="5" borderId="4" xfId="0" applyFill="1" applyBorder="1"/>
    <xf numFmtId="0" fontId="0" fillId="5" borderId="4" xfId="0" applyFill="1" applyBorder="1" applyAlignment="1">
      <alignment horizontal="center"/>
    </xf>
    <xf numFmtId="166" fontId="1" fillId="5" borderId="0" xfId="0" applyNumberFormat="1" applyFont="1" applyFill="1" applyAlignment="1" applyProtection="1">
      <alignment horizontal="right" vertical="center" wrapText="1"/>
    </xf>
    <xf numFmtId="11" fontId="0" fillId="5" borderId="4" xfId="0" applyNumberFormat="1" applyFill="1" applyBorder="1"/>
    <xf numFmtId="11" fontId="0" fillId="0" borderId="0" xfId="0" applyNumberFormat="1" applyBorder="1"/>
    <xf numFmtId="11" fontId="9" fillId="5" borderId="8" xfId="0" applyNumberFormat="1" applyFont="1" applyFill="1" applyBorder="1" applyAlignment="1" applyProtection="1">
      <alignment vertical="center" wrapText="1"/>
    </xf>
    <xf numFmtId="0" fontId="9" fillId="5" borderId="9" xfId="1" applyFont="1" applyFill="1" applyBorder="1" applyAlignment="1" applyProtection="1">
      <alignment horizontal="right" vertical="center" wrapText="1"/>
    </xf>
    <xf numFmtId="0" fontId="11" fillId="5" borderId="0" xfId="0" applyFont="1" applyFill="1"/>
    <xf numFmtId="0" fontId="3" fillId="0" borderId="0" xfId="0" applyFont="1"/>
    <xf numFmtId="165" fontId="11" fillId="9" borderId="0" xfId="0" applyNumberFormat="1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3" fillId="5" borderId="7" xfId="2" applyFont="1" applyFill="1" applyBorder="1" applyAlignment="1">
      <alignment horizontal="center" wrapText="1"/>
    </xf>
    <xf numFmtId="165" fontId="11" fillId="10" borderId="0" xfId="0" applyNumberFormat="1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168" fontId="9" fillId="5" borderId="4" xfId="0" applyNumberFormat="1" applyFont="1" applyFill="1" applyBorder="1" applyAlignment="1" applyProtection="1">
      <alignment vertical="center" wrapText="1"/>
    </xf>
    <xf numFmtId="168" fontId="0" fillId="0" borderId="0" xfId="0" applyNumberFormat="1" applyBorder="1"/>
    <xf numFmtId="165" fontId="11" fillId="7" borderId="0" xfId="0" applyNumberFormat="1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6" fillId="6" borderId="0" xfId="0" applyFont="1" applyFill="1" applyBorder="1" applyAlignment="1">
      <alignment horizontal="center" wrapText="1"/>
    </xf>
    <xf numFmtId="0" fontId="0" fillId="5" borderId="0" xfId="3" applyFont="1"/>
    <xf numFmtId="0" fontId="0" fillId="5" borderId="0" xfId="3" applyFont="1" applyAlignment="1">
      <alignment horizontal="center"/>
    </xf>
    <xf numFmtId="0" fontId="0" fillId="5" borderId="0" xfId="3" applyFont="1" applyFill="1"/>
    <xf numFmtId="0" fontId="10" fillId="5" borderId="0" xfId="3" applyFont="1" applyFill="1"/>
    <xf numFmtId="0" fontId="0" fillId="5" borderId="0" xfId="3" quotePrefix="1" applyFont="1" applyFill="1"/>
    <xf numFmtId="0" fontId="10" fillId="5" borderId="0" xfId="3" quotePrefix="1" applyFont="1" applyFill="1"/>
    <xf numFmtId="0" fontId="11" fillId="5" borderId="0" xfId="3" applyFont="1" applyFill="1"/>
    <xf numFmtId="0" fontId="0" fillId="5" borderId="0" xfId="3" quotePrefix="1" applyFont="1" applyFill="1" applyAlignment="1">
      <alignment wrapText="1"/>
    </xf>
    <xf numFmtId="167" fontId="0" fillId="5" borderId="0" xfId="3" applyNumberFormat="1" applyFont="1" applyFill="1"/>
    <xf numFmtId="165" fontId="0" fillId="5" borderId="0" xfId="3" applyNumberFormat="1" applyFont="1" applyFill="1"/>
    <xf numFmtId="2" fontId="0" fillId="5" borderId="0" xfId="3" applyNumberFormat="1" applyFont="1"/>
    <xf numFmtId="2" fontId="0" fillId="5" borderId="0" xfId="3" applyNumberFormat="1" applyFont="1" applyFill="1"/>
    <xf numFmtId="11" fontId="0" fillId="5" borderId="0" xfId="3" applyNumberFormat="1" applyFont="1" applyFill="1"/>
    <xf numFmtId="2" fontId="0" fillId="5" borderId="0" xfId="3" applyNumberFormat="1" applyFont="1" applyFill="1" applyBorder="1"/>
    <xf numFmtId="1" fontId="0" fillId="5" borderId="0" xfId="3" quotePrefix="1" applyNumberFormat="1" applyFont="1" applyFill="1"/>
    <xf numFmtId="0" fontId="9" fillId="5" borderId="4" xfId="3" applyFont="1" applyFill="1" applyBorder="1" applyAlignment="1" applyProtection="1">
      <alignment horizontal="right" vertical="center" wrapText="1"/>
    </xf>
    <xf numFmtId="11" fontId="0" fillId="5" borderId="0" xfId="3" applyNumberFormat="1" applyFont="1"/>
    <xf numFmtId="0" fontId="9" fillId="5" borderId="4" xfId="3" applyFont="1" applyFill="1" applyBorder="1" applyAlignment="1" applyProtection="1">
      <alignment horizontal="center" vertical="center" wrapText="1"/>
    </xf>
    <xf numFmtId="0" fontId="9" fillId="5" borderId="4" xfId="3" applyNumberFormat="1" applyFont="1" applyFill="1" applyBorder="1" applyAlignment="1" applyProtection="1">
      <alignment vertical="center" wrapText="1"/>
    </xf>
    <xf numFmtId="11" fontId="9" fillId="5" borderId="5" xfId="3" applyNumberFormat="1" applyFont="1" applyFill="1" applyBorder="1" applyAlignment="1" applyProtection="1">
      <alignment vertical="center" wrapText="1"/>
    </xf>
    <xf numFmtId="0" fontId="9" fillId="5" borderId="0" xfId="3" applyNumberFormat="1" applyFont="1" applyFill="1" applyBorder="1" applyAlignment="1" applyProtection="1">
      <alignment vertical="center" wrapText="1"/>
    </xf>
    <xf numFmtId="2" fontId="0" fillId="5" borderId="0" xfId="3" applyNumberFormat="1" applyFont="1" applyBorder="1"/>
    <xf numFmtId="0" fontId="0" fillId="5" borderId="0" xfId="3" applyFont="1" applyBorder="1"/>
    <xf numFmtId="11" fontId="9" fillId="5" borderId="4" xfId="3" applyNumberFormat="1" applyFont="1" applyFill="1" applyBorder="1" applyAlignment="1" applyProtection="1">
      <alignment vertical="center" wrapText="1"/>
    </xf>
    <xf numFmtId="0" fontId="9" fillId="5" borderId="4" xfId="3" applyFont="1" applyFill="1" applyBorder="1" applyAlignment="1" applyProtection="1">
      <alignment vertical="center" wrapText="1"/>
    </xf>
    <xf numFmtId="0" fontId="9" fillId="5" borderId="0" xfId="3" applyFont="1" applyFill="1" applyBorder="1" applyAlignment="1" applyProtection="1">
      <alignment vertical="center" wrapText="1"/>
    </xf>
    <xf numFmtId="11" fontId="0" fillId="5" borderId="0" xfId="3" applyNumberFormat="1" applyFont="1" applyBorder="1"/>
    <xf numFmtId="0" fontId="0" fillId="5" borderId="0" xfId="3" applyFont="1" applyFill="1" applyAlignment="1">
      <alignment horizontal="center"/>
    </xf>
    <xf numFmtId="11" fontId="9" fillId="5" borderId="8" xfId="3" applyNumberFormat="1" applyFont="1" applyFill="1" applyBorder="1" applyAlignment="1" applyProtection="1">
      <alignment vertical="center" wrapText="1"/>
    </xf>
    <xf numFmtId="0" fontId="0" fillId="5" borderId="0" xfId="3" applyFont="1" applyFill="1" applyBorder="1"/>
    <xf numFmtId="11" fontId="0" fillId="5" borderId="4" xfId="3" applyNumberFormat="1" applyFont="1" applyFill="1" applyBorder="1"/>
    <xf numFmtId="0" fontId="0" fillId="5" borderId="4" xfId="3" applyFont="1" applyFill="1" applyBorder="1"/>
    <xf numFmtId="166" fontId="8" fillId="5" borderId="4" xfId="3" applyNumberFormat="1" applyFont="1" applyFill="1" applyBorder="1" applyAlignment="1" applyProtection="1">
      <alignment horizontal="right" vertical="center" wrapText="1"/>
    </xf>
    <xf numFmtId="166" fontId="8" fillId="5" borderId="0" xfId="3" applyNumberFormat="1" applyFont="1" applyFill="1" applyAlignment="1" applyProtection="1">
      <alignment horizontal="right" vertical="center" wrapText="1"/>
    </xf>
    <xf numFmtId="166" fontId="7" fillId="5" borderId="4" xfId="3" quotePrefix="1" applyNumberFormat="1" applyFont="1" applyFill="1" applyBorder="1"/>
    <xf numFmtId="166" fontId="7" fillId="5" borderId="0" xfId="3" quotePrefix="1" applyNumberFormat="1" applyFont="1" applyFill="1"/>
    <xf numFmtId="166" fontId="1" fillId="5" borderId="0" xfId="3" applyNumberFormat="1" applyFont="1" applyFill="1" applyAlignment="1" applyProtection="1">
      <alignment horizontal="right" vertical="center" wrapText="1"/>
    </xf>
    <xf numFmtId="0" fontId="0" fillId="5" borderId="4" xfId="3" applyFont="1" applyFill="1" applyBorder="1" applyAlignment="1">
      <alignment horizontal="center"/>
    </xf>
    <xf numFmtId="166" fontId="0" fillId="5" borderId="0" xfId="3" quotePrefix="1" applyNumberFormat="1" applyFont="1" applyFill="1"/>
    <xf numFmtId="0" fontId="0" fillId="5" borderId="0" xfId="3" applyFont="1" applyAlignment="1">
      <alignment horizontal="left"/>
    </xf>
    <xf numFmtId="0" fontId="6" fillId="6" borderId="0" xfId="3" applyFont="1" applyFill="1" applyAlignment="1">
      <alignment horizontal="center" wrapText="1"/>
    </xf>
    <xf numFmtId="0" fontId="6" fillId="5" borderId="0" xfId="3" applyFont="1" applyFill="1" applyAlignment="1">
      <alignment horizontal="center" wrapText="1"/>
    </xf>
    <xf numFmtId="0" fontId="0" fillId="5" borderId="0" xfId="3" quotePrefix="1" applyNumberFormat="1" applyFont="1" applyFill="1" applyAlignment="1">
      <alignment horizontal="center"/>
    </xf>
    <xf numFmtId="0" fontId="6" fillId="6" borderId="0" xfId="3" applyFont="1" applyFill="1" applyBorder="1" applyAlignment="1">
      <alignment horizontal="center" wrapText="1"/>
    </xf>
    <xf numFmtId="0" fontId="6" fillId="6" borderId="0" xfId="3" applyFont="1" applyFill="1" applyAlignment="1">
      <alignment horizontal="center"/>
    </xf>
    <xf numFmtId="0" fontId="6" fillId="5" borderId="0" xfId="3" applyFont="1" applyFill="1" applyAlignment="1">
      <alignment horizontal="center"/>
    </xf>
    <xf numFmtId="0" fontId="6" fillId="6" borderId="0" xfId="3" applyFont="1" applyFill="1" applyBorder="1" applyAlignment="1">
      <alignment horizontal="center"/>
    </xf>
    <xf numFmtId="0" fontId="0" fillId="5" borderId="0" xfId="3" quotePrefix="1" applyNumberFormat="1" applyFont="1" applyFill="1" applyAlignment="1">
      <alignment horizontal="center" wrapText="1"/>
    </xf>
    <xf numFmtId="11" fontId="15" fillId="5" borderId="4" xfId="0" applyNumberFormat="1" applyFont="1" applyFill="1" applyBorder="1" applyAlignment="1" applyProtection="1">
      <alignment horizontal="right" vertical="center" wrapText="1"/>
    </xf>
    <xf numFmtId="165" fontId="15" fillId="5" borderId="4" xfId="0" applyNumberFormat="1" applyFont="1" applyFill="1" applyBorder="1" applyAlignment="1" applyProtection="1">
      <alignment horizontal="center" vertical="center" wrapText="1"/>
    </xf>
    <xf numFmtId="165" fontId="9" fillId="5" borderId="4" xfId="3" applyNumberFormat="1" applyFont="1" applyFill="1" applyBorder="1" applyAlignment="1" applyProtection="1">
      <alignment vertical="center" wrapText="1"/>
    </xf>
    <xf numFmtId="165" fontId="13" fillId="0" borderId="7" xfId="2" applyNumberFormat="1" applyFont="1" applyFill="1" applyBorder="1" applyAlignment="1">
      <alignment horizontal="center" wrapText="1"/>
    </xf>
    <xf numFmtId="165" fontId="2" fillId="0" borderId="7" xfId="0" applyNumberFormat="1" applyFont="1" applyFill="1" applyBorder="1" applyAlignment="1">
      <alignment horizontal="center"/>
    </xf>
    <xf numFmtId="165" fontId="9" fillId="0" borderId="4" xfId="3" applyNumberFormat="1" applyFont="1" applyFill="1" applyBorder="1" applyAlignment="1" applyProtection="1">
      <alignment horizontal="center" vertical="center" wrapText="1"/>
    </xf>
    <xf numFmtId="165" fontId="9" fillId="0" borderId="0" xfId="1" applyNumberFormat="1" applyFont="1" applyFill="1" applyBorder="1" applyAlignment="1" applyProtection="1">
      <alignment horizontal="center" vertical="center" wrapText="1"/>
    </xf>
    <xf numFmtId="165" fontId="0" fillId="0" borderId="0" xfId="0" applyNumberFormat="1" applyFill="1" applyAlignment="1">
      <alignment horizontal="center"/>
    </xf>
    <xf numFmtId="165" fontId="0" fillId="0" borderId="0" xfId="0" applyNumberFormat="1" applyBorder="1"/>
    <xf numFmtId="0" fontId="16" fillId="2" borderId="0" xfId="0" applyFont="1" applyFill="1" applyBorder="1" applyAlignment="1" applyProtection="1">
      <alignment horizontal="center" vertical="center"/>
    </xf>
    <xf numFmtId="169" fontId="16" fillId="2" borderId="0" xfId="0" applyNumberFormat="1" applyFont="1" applyFill="1" applyBorder="1" applyAlignment="1" applyProtection="1">
      <alignment horizontal="center" vertical="center"/>
    </xf>
    <xf numFmtId="169" fontId="0" fillId="0" borderId="0" xfId="0" applyNumberFormat="1"/>
    <xf numFmtId="0" fontId="13" fillId="5" borderId="7" xfId="4" applyFont="1" applyFill="1" applyBorder="1" applyAlignment="1">
      <alignment horizontal="center" wrapText="1"/>
    </xf>
    <xf numFmtId="165" fontId="0" fillId="5" borderId="0" xfId="0" applyNumberFormat="1" applyFill="1" applyBorder="1"/>
    <xf numFmtId="0" fontId="17" fillId="8" borderId="0" xfId="2" applyFont="1" applyFill="1" applyBorder="1" applyAlignment="1">
      <alignment horizontal="center"/>
    </xf>
    <xf numFmtId="11" fontId="13" fillId="5" borderId="7" xfId="2" applyNumberFormat="1" applyFont="1" applyFill="1" applyBorder="1" applyAlignment="1">
      <alignment horizontal="right" wrapText="1"/>
    </xf>
    <xf numFmtId="11" fontId="13" fillId="5" borderId="0" xfId="2" applyNumberFormat="1" applyFont="1"/>
    <xf numFmtId="0" fontId="6" fillId="6" borderId="0" xfId="0" applyFont="1" applyFill="1" applyBorder="1" applyAlignment="1">
      <alignment horizontal="center" wrapText="1"/>
    </xf>
    <xf numFmtId="0" fontId="6" fillId="6" borderId="0" xfId="3" applyFont="1" applyFill="1" applyBorder="1" applyAlignment="1">
      <alignment horizontal="center" wrapText="1"/>
    </xf>
    <xf numFmtId="0" fontId="17" fillId="8" borderId="6" xfId="2" applyFont="1" applyFill="1" applyBorder="1" applyAlignment="1">
      <alignment horizontal="center"/>
    </xf>
    <xf numFmtId="0" fontId="17" fillId="8" borderId="0" xfId="5" applyFont="1" applyFill="1" applyBorder="1" applyAlignment="1">
      <alignment horizontal="center"/>
    </xf>
    <xf numFmtId="169" fontId="17" fillId="8" borderId="0" xfId="5" applyNumberFormat="1" applyFont="1" applyFill="1" applyBorder="1" applyAlignment="1">
      <alignment horizontal="center"/>
    </xf>
    <xf numFmtId="11" fontId="12" fillId="5" borderId="0" xfId="2" applyNumberFormat="1"/>
    <xf numFmtId="0" fontId="12" fillId="5" borderId="0" xfId="2"/>
    <xf numFmtId="0" fontId="12" fillId="5" borderId="7" xfId="2" applyBorder="1"/>
    <xf numFmtId="11" fontId="17" fillId="8" borderId="0" xfId="2" applyNumberFormat="1" applyFont="1" applyFill="1" applyBorder="1" applyAlignment="1">
      <alignment horizontal="center"/>
    </xf>
    <xf numFmtId="165" fontId="9" fillId="5" borderId="4" xfId="0" applyNumberFormat="1" applyFont="1" applyFill="1" applyBorder="1" applyAlignment="1" applyProtection="1">
      <alignment horizontal="center" vertical="center" wrapText="1"/>
    </xf>
    <xf numFmtId="165" fontId="13" fillId="5" borderId="7" xfId="2" applyNumberFormat="1" applyFont="1" applyFill="1" applyBorder="1" applyAlignment="1">
      <alignment horizontal="center" wrapText="1"/>
    </xf>
    <xf numFmtId="1" fontId="0" fillId="0" borderId="0" xfId="0" applyNumberFormat="1" applyBorder="1"/>
    <xf numFmtId="165" fontId="0" fillId="0" borderId="0" xfId="0" applyNumberFormat="1"/>
    <xf numFmtId="165" fontId="0" fillId="5" borderId="0" xfId="3" applyNumberFormat="1" applyFont="1"/>
    <xf numFmtId="165" fontId="20" fillId="0" borderId="7" xfId="2" applyNumberFormat="1" applyFont="1" applyFill="1" applyBorder="1" applyAlignment="1">
      <alignment horizontal="center" wrapText="1"/>
    </xf>
    <xf numFmtId="165" fontId="11" fillId="0" borderId="7" xfId="0" applyNumberFormat="1" applyFont="1" applyFill="1" applyBorder="1" applyAlignment="1">
      <alignment horizontal="center"/>
    </xf>
    <xf numFmtId="165" fontId="21" fillId="0" borderId="4" xfId="3" applyNumberFormat="1" applyFont="1" applyFill="1" applyBorder="1" applyAlignment="1" applyProtection="1">
      <alignment horizontal="center" vertical="center" wrapText="1"/>
    </xf>
    <xf numFmtId="165" fontId="21" fillId="0" borderId="0" xfId="1" applyNumberFormat="1" applyFont="1" applyFill="1" applyBorder="1" applyAlignment="1" applyProtection="1">
      <alignment horizontal="center" vertical="center" wrapText="1"/>
    </xf>
    <xf numFmtId="165" fontId="11" fillId="0" borderId="0" xfId="3" applyNumberFormat="1" applyFont="1" applyFill="1" applyAlignment="1">
      <alignment horizontal="center"/>
    </xf>
    <xf numFmtId="0" fontId="13" fillId="0" borderId="7" xfId="2" applyFont="1" applyFill="1" applyBorder="1" applyAlignment="1">
      <alignment horizontal="center" wrapText="1"/>
    </xf>
    <xf numFmtId="165" fontId="11" fillId="0" borderId="0" xfId="0" applyNumberFormat="1" applyFont="1" applyFill="1" applyAlignment="1">
      <alignment horizontal="center"/>
    </xf>
    <xf numFmtId="0" fontId="20" fillId="5" borderId="7" xfId="2" applyFont="1" applyFill="1" applyBorder="1" applyAlignment="1">
      <alignment horizontal="center" wrapText="1"/>
    </xf>
    <xf numFmtId="165" fontId="11" fillId="5" borderId="0" xfId="3" applyNumberFormat="1" applyFont="1"/>
    <xf numFmtId="171" fontId="11" fillId="9" borderId="0" xfId="0" applyNumberFormat="1" applyFont="1" applyFill="1" applyAlignment="1">
      <alignment horizontal="center"/>
    </xf>
    <xf numFmtId="170" fontId="11" fillId="9" borderId="0" xfId="0" applyNumberFormat="1" applyFont="1" applyFill="1" applyAlignment="1">
      <alignment horizontal="left"/>
    </xf>
    <xf numFmtId="170" fontId="11" fillId="7" borderId="0" xfId="0" applyNumberFormat="1" applyFont="1" applyFill="1" applyAlignment="1">
      <alignment horizontal="left"/>
    </xf>
    <xf numFmtId="167" fontId="11" fillId="10" borderId="0" xfId="0" applyNumberFormat="1" applyFont="1" applyFill="1" applyAlignment="1">
      <alignment horizontal="left"/>
    </xf>
    <xf numFmtId="0" fontId="11" fillId="7" borderId="0" xfId="0" applyFont="1" applyFill="1"/>
    <xf numFmtId="0" fontId="11" fillId="9" borderId="0" xfId="0" applyFont="1" applyFill="1"/>
    <xf numFmtId="0" fontId="11" fillId="10" borderId="0" xfId="0" applyFont="1" applyFill="1"/>
    <xf numFmtId="173" fontId="0" fillId="5" borderId="0" xfId="0" applyNumberFormat="1" applyFill="1"/>
    <xf numFmtId="11" fontId="21" fillId="5" borderId="4" xfId="0" applyNumberFormat="1" applyFont="1" applyFill="1" applyBorder="1" applyAlignment="1" applyProtection="1">
      <alignment horizontal="center" vertical="center" wrapText="1"/>
    </xf>
    <xf numFmtId="11" fontId="11" fillId="0" borderId="0" xfId="0" applyNumberFormat="1" applyFont="1" applyBorder="1" applyAlignment="1">
      <alignment horizontal="center"/>
    </xf>
    <xf numFmtId="165" fontId="21" fillId="5" borderId="4" xfId="0" applyNumberFormat="1" applyFont="1" applyFill="1" applyBorder="1" applyAlignment="1" applyProtection="1">
      <alignment horizontal="center" vertical="center" wrapText="1"/>
    </xf>
    <xf numFmtId="165" fontId="11" fillId="0" borderId="0" xfId="0" applyNumberFormat="1" applyFont="1" applyBorder="1" applyAlignment="1">
      <alignment horizontal="center"/>
    </xf>
    <xf numFmtId="2" fontId="11" fillId="5" borderId="0" xfId="0" applyNumberFormat="1" applyFont="1" applyFill="1"/>
    <xf numFmtId="0" fontId="1" fillId="5" borderId="0" xfId="0" applyFont="1" applyFill="1"/>
    <xf numFmtId="11" fontId="1" fillId="5" borderId="0" xfId="0" applyNumberFormat="1" applyFont="1" applyFill="1"/>
    <xf numFmtId="0" fontId="1" fillId="0" borderId="0" xfId="0" applyFont="1"/>
    <xf numFmtId="2" fontId="11" fillId="5" borderId="0" xfId="3" applyNumberFormat="1" applyFont="1" applyFill="1"/>
    <xf numFmtId="165" fontId="0" fillId="0" borderId="0" xfId="0" applyNumberFormat="1" applyFill="1"/>
    <xf numFmtId="0" fontId="13" fillId="5" borderId="0" xfId="2" applyFont="1" applyFill="1" applyAlignment="1">
      <alignment horizontal="right" wrapText="1"/>
    </xf>
    <xf numFmtId="0" fontId="6" fillId="6" borderId="0" xfId="0" applyFont="1" applyFill="1" applyBorder="1" applyAlignment="1">
      <alignment horizontal="center" wrapText="1"/>
    </xf>
    <xf numFmtId="165" fontId="21" fillId="5" borderId="0" xfId="1" applyNumberFormat="1" applyFont="1" applyFill="1" applyBorder="1" applyAlignment="1" applyProtection="1">
      <alignment horizontal="center" vertical="center" wrapText="1"/>
    </xf>
    <xf numFmtId="165" fontId="11" fillId="5" borderId="0" xfId="0" applyNumberFormat="1" applyFont="1" applyFill="1" applyBorder="1" applyAlignment="1">
      <alignment horizontal="center"/>
    </xf>
    <xf numFmtId="0" fontId="11" fillId="3" borderId="2" xfId="0" applyFont="1" applyFill="1" applyBorder="1" applyAlignment="1" applyProtection="1">
      <alignment horizontal="center" vertical="center" wrapText="1"/>
    </xf>
    <xf numFmtId="0" fontId="20" fillId="5" borderId="7" xfId="4" applyFont="1" applyFill="1" applyBorder="1" applyAlignment="1">
      <alignment horizontal="center" wrapText="1"/>
    </xf>
    <xf numFmtId="0" fontId="11" fillId="4" borderId="3" xfId="0" applyFont="1" applyFill="1" applyBorder="1" applyAlignment="1" applyProtection="1">
      <alignment horizontal="center" vertical="center" wrapText="1"/>
    </xf>
    <xf numFmtId="165" fontId="11" fillId="0" borderId="0" xfId="0" applyNumberFormat="1" applyFont="1" applyAlignment="1">
      <alignment horizontal="center"/>
    </xf>
    <xf numFmtId="0" fontId="21" fillId="5" borderId="0" xfId="1" applyFont="1" applyFill="1" applyBorder="1" applyAlignment="1" applyProtection="1">
      <alignment horizontal="left" vertical="center" wrapText="1"/>
    </xf>
    <xf numFmtId="0" fontId="11" fillId="5" borderId="0" xfId="3" applyFont="1" applyAlignment="1">
      <alignment horizontal="left"/>
    </xf>
    <xf numFmtId="0" fontId="3" fillId="5" borderId="0" xfId="0" applyFont="1" applyFill="1" applyAlignment="1">
      <alignment horizontal="center" vertical="center" wrapText="1"/>
    </xf>
    <xf numFmtId="9" fontId="11" fillId="0" borderId="0" xfId="7" applyFont="1"/>
    <xf numFmtId="0" fontId="23" fillId="0" borderId="0" xfId="0" applyFont="1" applyAlignment="1">
      <alignment horizontal="center"/>
    </xf>
    <xf numFmtId="0" fontId="1" fillId="0" borderId="0" xfId="1" applyFill="1" applyBorder="1"/>
    <xf numFmtId="0" fontId="6" fillId="6" borderId="0" xfId="1" applyFont="1" applyFill="1" applyBorder="1" applyAlignment="1">
      <alignment horizontal="center"/>
    </xf>
    <xf numFmtId="0" fontId="6" fillId="6" borderId="0" xfId="1" applyFont="1" applyFill="1" applyAlignment="1">
      <alignment horizontal="center"/>
    </xf>
    <xf numFmtId="0" fontId="6" fillId="5" borderId="0" xfId="1" applyFont="1" applyFill="1" applyAlignment="1">
      <alignment horizontal="center"/>
    </xf>
    <xf numFmtId="0" fontId="6" fillId="6" borderId="0" xfId="1" applyFont="1" applyFill="1" applyBorder="1" applyAlignment="1">
      <alignment horizontal="center" wrapText="1"/>
    </xf>
    <xf numFmtId="2" fontId="11" fillId="5" borderId="0" xfId="1" applyNumberFormat="1" applyFont="1" applyBorder="1" applyAlignment="1">
      <alignment horizontal="center"/>
    </xf>
    <xf numFmtId="0" fontId="20" fillId="5" borderId="22" xfId="2" applyFont="1" applyFill="1" applyBorder="1" applyAlignment="1">
      <alignment horizontal="center" wrapText="1"/>
    </xf>
    <xf numFmtId="0" fontId="1" fillId="5" borderId="0" xfId="1"/>
    <xf numFmtId="0" fontId="1" fillId="5" borderId="0" xfId="1" quotePrefix="1" applyNumberFormat="1" applyFill="1" applyAlignment="1">
      <alignment horizontal="center" wrapText="1"/>
    </xf>
    <xf numFmtId="0" fontId="6" fillId="5" borderId="0" xfId="1" applyFont="1" applyFill="1" applyAlignment="1">
      <alignment horizontal="center" wrapText="1"/>
    </xf>
    <xf numFmtId="0" fontId="6" fillId="6" borderId="0" xfId="1" applyFont="1" applyFill="1" applyAlignment="1">
      <alignment horizontal="center" wrapText="1"/>
    </xf>
    <xf numFmtId="0" fontId="11" fillId="5" borderId="0" xfId="1" applyNumberFormat="1" applyFont="1" applyBorder="1" applyAlignment="1">
      <alignment horizontal="center"/>
    </xf>
    <xf numFmtId="0" fontId="1" fillId="5" borderId="0" xfId="1" quotePrefix="1" applyNumberFormat="1" applyFill="1" applyAlignment="1">
      <alignment horizontal="center"/>
    </xf>
    <xf numFmtId="0" fontId="1" fillId="5" borderId="0" xfId="1" applyBorder="1"/>
    <xf numFmtId="165" fontId="21" fillId="5" borderId="4" xfId="1" applyNumberFormat="1" applyFont="1" applyFill="1" applyBorder="1" applyAlignment="1" applyProtection="1">
      <alignment horizontal="center" vertical="center" wrapText="1"/>
    </xf>
    <xf numFmtId="166" fontId="1" fillId="5" borderId="0" xfId="1" quotePrefix="1" applyNumberFormat="1" applyFill="1"/>
    <xf numFmtId="0" fontId="1" fillId="5" borderId="0" xfId="1" applyFill="1"/>
    <xf numFmtId="166" fontId="8" fillId="5" borderId="0" xfId="1" applyNumberFormat="1" applyFont="1" applyFill="1" applyAlignment="1" applyProtection="1">
      <alignment horizontal="right" vertical="center" wrapText="1"/>
    </xf>
    <xf numFmtId="166" fontId="8" fillId="5" borderId="4" xfId="1" applyNumberFormat="1" applyFont="1" applyFill="1" applyBorder="1" applyAlignment="1" applyProtection="1">
      <alignment horizontal="right" vertical="center" wrapText="1"/>
    </xf>
    <xf numFmtId="11" fontId="9" fillId="5" borderId="4" xfId="1" applyNumberFormat="1" applyFont="1" applyFill="1" applyBorder="1" applyAlignment="1" applyProtection="1">
      <alignment vertical="center" wrapText="1"/>
    </xf>
    <xf numFmtId="0" fontId="1" fillId="5" borderId="4" xfId="1" applyFill="1" applyBorder="1"/>
    <xf numFmtId="0" fontId="1" fillId="5" borderId="4" xfId="1" applyFill="1" applyBorder="1" applyAlignment="1">
      <alignment horizontal="center"/>
    </xf>
    <xf numFmtId="166" fontId="7" fillId="5" borderId="0" xfId="1" quotePrefix="1" applyNumberFormat="1" applyFont="1" applyFill="1"/>
    <xf numFmtId="166" fontId="1" fillId="5" borderId="0" xfId="1" applyNumberFormat="1" applyFont="1" applyFill="1" applyAlignment="1" applyProtection="1">
      <alignment horizontal="right" vertical="center" wrapText="1"/>
    </xf>
    <xf numFmtId="166" fontId="7" fillId="5" borderId="4" xfId="1" quotePrefix="1" applyNumberFormat="1" applyFont="1" applyFill="1" applyBorder="1"/>
    <xf numFmtId="11" fontId="1" fillId="5" borderId="4" xfId="1" applyNumberFormat="1" applyFill="1" applyBorder="1"/>
    <xf numFmtId="0" fontId="1" fillId="5" borderId="0" xfId="1" applyFill="1" applyAlignment="1">
      <alignment horizontal="center"/>
    </xf>
    <xf numFmtId="165" fontId="9" fillId="5" borderId="4" xfId="1" applyNumberFormat="1" applyFont="1" applyFill="1" applyBorder="1" applyAlignment="1" applyProtection="1">
      <alignment horizontal="center" vertical="center" wrapText="1"/>
    </xf>
    <xf numFmtId="165" fontId="1" fillId="5" borderId="0" xfId="1" applyNumberFormat="1" applyBorder="1" applyAlignment="1">
      <alignment horizontal="center"/>
    </xf>
    <xf numFmtId="2" fontId="1" fillId="5" borderId="0" xfId="1" applyNumberFormat="1" applyFill="1" applyBorder="1"/>
    <xf numFmtId="0" fontId="1" fillId="5" borderId="0" xfId="1" applyFill="1" applyBorder="1"/>
    <xf numFmtId="0" fontId="9" fillId="5" borderId="0" xfId="1" applyNumberFormat="1" applyFont="1" applyFill="1" applyBorder="1" applyAlignment="1" applyProtection="1">
      <alignment vertical="center" wrapText="1"/>
    </xf>
    <xf numFmtId="11" fontId="9" fillId="5" borderId="8" xfId="1" applyNumberFormat="1" applyFont="1" applyFill="1" applyBorder="1" applyAlignment="1" applyProtection="1">
      <alignment vertical="center" wrapText="1"/>
    </xf>
    <xf numFmtId="11" fontId="1" fillId="5" borderId="0" xfId="1" applyNumberFormat="1" applyFill="1"/>
    <xf numFmtId="2" fontId="1" fillId="5" borderId="0" xfId="1" applyNumberFormat="1" applyBorder="1"/>
    <xf numFmtId="11" fontId="9" fillId="5" borderId="5" xfId="1" applyNumberFormat="1" applyFont="1" applyFill="1" applyBorder="1" applyAlignment="1" applyProtection="1">
      <alignment vertical="center" wrapText="1"/>
    </xf>
    <xf numFmtId="0" fontId="1" fillId="5" borderId="0" xfId="1" applyAlignment="1">
      <alignment horizontal="center"/>
    </xf>
    <xf numFmtId="11" fontId="1" fillId="5" borderId="0" xfId="1" applyNumberFormat="1"/>
    <xf numFmtId="165" fontId="1" fillId="5" borderId="0" xfId="1" applyNumberFormat="1"/>
    <xf numFmtId="0" fontId="9" fillId="5" borderId="4" xfId="1" applyFont="1" applyFill="1" applyBorder="1" applyAlignment="1" applyProtection="1">
      <alignment vertical="center" wrapText="1"/>
    </xf>
    <xf numFmtId="165" fontId="1" fillId="5" borderId="0" xfId="1" applyNumberFormat="1" applyBorder="1"/>
    <xf numFmtId="165" fontId="13" fillId="5" borderId="22" xfId="6" applyNumberFormat="1" applyFont="1" applyFill="1" applyBorder="1" applyAlignment="1">
      <alignment horizontal="right" wrapText="1"/>
    </xf>
    <xf numFmtId="11" fontId="1" fillId="5" borderId="0" xfId="1" applyNumberFormat="1" applyBorder="1"/>
    <xf numFmtId="0" fontId="9" fillId="5" borderId="0" xfId="1" applyFont="1" applyFill="1" applyBorder="1" applyAlignment="1" applyProtection="1">
      <alignment vertical="center" wrapText="1"/>
    </xf>
    <xf numFmtId="0" fontId="10" fillId="5" borderId="0" xfId="1" applyFont="1" applyFill="1"/>
    <xf numFmtId="0" fontId="10" fillId="5" borderId="0" xfId="1" quotePrefix="1" applyFont="1" applyFill="1"/>
    <xf numFmtId="1" fontId="1" fillId="5" borderId="0" xfId="1" quotePrefix="1" applyNumberFormat="1" applyFill="1"/>
    <xf numFmtId="2" fontId="1" fillId="5" borderId="0" xfId="1" applyNumberFormat="1" applyFill="1"/>
    <xf numFmtId="2" fontId="1" fillId="5" borderId="0" xfId="1" applyNumberFormat="1"/>
    <xf numFmtId="165" fontId="1" fillId="5" borderId="0" xfId="1" applyNumberFormat="1" applyFill="1"/>
    <xf numFmtId="0" fontId="10" fillId="5" borderId="0" xfId="1" applyFont="1"/>
    <xf numFmtId="0" fontId="18" fillId="5" borderId="0" xfId="1" applyFont="1" applyAlignment="1">
      <alignment wrapText="1"/>
    </xf>
    <xf numFmtId="0" fontId="18" fillId="5" borderId="0" xfId="1" applyFont="1"/>
    <xf numFmtId="0" fontId="18" fillId="5" borderId="10" xfId="1" applyNumberFormat="1" applyFont="1" applyFill="1" applyBorder="1" applyAlignment="1">
      <alignment vertical="top" wrapText="1"/>
    </xf>
    <xf numFmtId="11" fontId="18" fillId="5" borderId="1" xfId="1" applyNumberFormat="1" applyFont="1" applyFill="1" applyBorder="1" applyAlignment="1">
      <alignment horizontal="center" vertical="top"/>
    </xf>
    <xf numFmtId="2" fontId="18" fillId="5" borderId="12" xfId="1" quotePrefix="1" applyNumberFormat="1" applyFont="1" applyFill="1" applyBorder="1" applyAlignment="1">
      <alignment horizontal="center" vertical="top"/>
    </xf>
    <xf numFmtId="2" fontId="18" fillId="7" borderId="12" xfId="1" quotePrefix="1" applyNumberFormat="1" applyFont="1" applyFill="1" applyBorder="1" applyAlignment="1">
      <alignment horizontal="center" vertical="top"/>
    </xf>
    <xf numFmtId="167" fontId="1" fillId="5" borderId="0" xfId="1" applyNumberFormat="1" applyFill="1"/>
    <xf numFmtId="0" fontId="18" fillId="5" borderId="1" xfId="1" applyNumberFormat="1" applyFont="1" applyFill="1" applyBorder="1" applyAlignment="1">
      <alignment horizontal="center" vertical="top"/>
    </xf>
    <xf numFmtId="0" fontId="19" fillId="11" borderId="0" xfId="1" applyFont="1" applyFill="1" applyAlignment="1">
      <alignment horizontal="right"/>
    </xf>
    <xf numFmtId="0" fontId="19" fillId="12" borderId="0" xfId="1" applyFont="1" applyFill="1"/>
    <xf numFmtId="0" fontId="1" fillId="5" borderId="0" xfId="1" quotePrefix="1" applyFill="1" applyAlignment="1">
      <alignment wrapText="1"/>
    </xf>
    <xf numFmtId="0" fontId="11" fillId="5" borderId="0" xfId="1" applyFont="1" applyFill="1"/>
    <xf numFmtId="0" fontId="1" fillId="5" borderId="0" xfId="1" applyFill="1" applyAlignment="1">
      <alignment horizontal="left"/>
    </xf>
    <xf numFmtId="0" fontId="1" fillId="5" borderId="0" xfId="1" quotePrefix="1" applyFill="1"/>
    <xf numFmtId="2" fontId="1" fillId="5" borderId="0" xfId="1" applyNumberFormat="1" applyBorder="1" applyAlignment="1">
      <alignment horizontal="center"/>
    </xf>
    <xf numFmtId="0" fontId="1" fillId="5" borderId="0" xfId="1" applyNumberFormat="1" applyBorder="1" applyAlignment="1">
      <alignment horizontal="center"/>
    </xf>
    <xf numFmtId="0" fontId="1" fillId="5" borderId="0" xfId="1" applyAlignment="1">
      <alignment horizontal="left"/>
    </xf>
    <xf numFmtId="165" fontId="9" fillId="5" borderId="4" xfId="1" applyNumberFormat="1" applyFont="1" applyFill="1" applyBorder="1" applyAlignment="1" applyProtection="1">
      <alignment vertical="center" wrapText="1"/>
    </xf>
    <xf numFmtId="2" fontId="11" fillId="5" borderId="0" xfId="1" applyNumberFormat="1" applyFont="1" applyFill="1"/>
    <xf numFmtId="2" fontId="1" fillId="5" borderId="0" xfId="1" applyNumberFormat="1" applyBorder="1" applyAlignment="1">
      <alignment horizontal="center" wrapText="1"/>
    </xf>
    <xf numFmtId="0" fontId="13" fillId="5" borderId="23" xfId="2" applyFont="1" applyFill="1" applyBorder="1" applyAlignment="1">
      <alignment horizontal="center" wrapText="1"/>
    </xf>
    <xf numFmtId="0" fontId="1" fillId="5" borderId="0" xfId="1" applyAlignment="1">
      <alignment wrapText="1"/>
    </xf>
    <xf numFmtId="11" fontId="18" fillId="5" borderId="11" xfId="1" applyNumberFormat="1" applyFont="1" applyFill="1" applyBorder="1" applyAlignment="1">
      <alignment horizontal="center" vertical="top"/>
    </xf>
    <xf numFmtId="0" fontId="18" fillId="5" borderId="11" xfId="1" applyNumberFormat="1" applyFont="1" applyFill="1" applyBorder="1" applyAlignment="1">
      <alignment horizontal="center" vertical="top"/>
    </xf>
    <xf numFmtId="171" fontId="1" fillId="5" borderId="0" xfId="1" applyNumberFormat="1" applyFill="1"/>
    <xf numFmtId="167" fontId="11" fillId="9" borderId="0" xfId="0" applyNumberFormat="1" applyFont="1" applyFill="1" applyAlignment="1">
      <alignment horizontal="center"/>
    </xf>
    <xf numFmtId="167" fontId="11" fillId="7" borderId="0" xfId="0" applyNumberFormat="1" applyFont="1" applyFill="1" applyAlignment="1">
      <alignment horizontal="center"/>
    </xf>
    <xf numFmtId="167" fontId="11" fillId="10" borderId="0" xfId="0" applyNumberFormat="1" applyFont="1" applyFill="1" applyAlignment="1">
      <alignment horizontal="center"/>
    </xf>
    <xf numFmtId="2" fontId="11" fillId="9" borderId="0" xfId="0" applyNumberFormat="1" applyFont="1" applyFill="1" applyAlignment="1">
      <alignment horizontal="center"/>
    </xf>
    <xf numFmtId="169" fontId="11" fillId="9" borderId="0" xfId="0" applyNumberFormat="1" applyFont="1" applyFill="1" applyAlignment="1">
      <alignment horizontal="center"/>
    </xf>
    <xf numFmtId="169" fontId="11" fillId="7" borderId="0" xfId="0" applyNumberFormat="1" applyFont="1" applyFill="1" applyAlignment="1">
      <alignment horizontal="center"/>
    </xf>
    <xf numFmtId="169" fontId="11" fillId="10" borderId="0" xfId="0" applyNumberFormat="1" applyFont="1" applyFill="1" applyAlignment="1">
      <alignment horizontal="center"/>
    </xf>
    <xf numFmtId="172" fontId="11" fillId="9" borderId="0" xfId="0" applyNumberFormat="1" applyFont="1" applyFill="1" applyAlignment="1">
      <alignment horizontal="center"/>
    </xf>
    <xf numFmtId="172" fontId="11" fillId="7" borderId="0" xfId="0" applyNumberFormat="1" applyFont="1" applyFill="1" applyAlignment="1">
      <alignment horizontal="center"/>
    </xf>
    <xf numFmtId="172" fontId="11" fillId="10" borderId="0" xfId="0" applyNumberFormat="1" applyFont="1" applyFill="1" applyAlignment="1">
      <alignment horizontal="center"/>
    </xf>
    <xf numFmtId="171" fontId="11" fillId="7" borderId="0" xfId="0" applyNumberFormat="1" applyFont="1" applyFill="1" applyAlignment="1">
      <alignment horizontal="center"/>
    </xf>
    <xf numFmtId="171" fontId="11" fillId="10" borderId="0" xfId="0" applyNumberFormat="1" applyFont="1" applyFill="1" applyAlignment="1">
      <alignment horizontal="center"/>
    </xf>
    <xf numFmtId="11" fontId="0" fillId="0" borderId="0" xfId="0" quotePrefix="1" applyNumberFormat="1" applyFill="1" applyBorder="1"/>
    <xf numFmtId="11" fontId="0" fillId="0" borderId="0" xfId="0" applyNumberFormat="1" applyFont="1" applyFill="1" applyBorder="1"/>
    <xf numFmtId="11" fontId="0" fillId="5" borderId="0" xfId="0" applyNumberFormat="1" applyFill="1" applyBorder="1"/>
    <xf numFmtId="165" fontId="11" fillId="14" borderId="0" xfId="0" applyNumberFormat="1" applyFont="1" applyFill="1" applyAlignment="1">
      <alignment horizontal="center"/>
    </xf>
    <xf numFmtId="0" fontId="11" fillId="14" borderId="0" xfId="0" applyFont="1" applyFill="1" applyAlignment="1">
      <alignment horizontal="center"/>
    </xf>
    <xf numFmtId="2" fontId="23" fillId="14" borderId="0" xfId="0" applyNumberFormat="1" applyFont="1" applyFill="1" applyAlignment="1">
      <alignment horizontal="center"/>
    </xf>
    <xf numFmtId="169" fontId="23" fillId="14" borderId="0" xfId="0" applyNumberFormat="1" applyFont="1" applyFill="1" applyAlignment="1">
      <alignment horizontal="center"/>
    </xf>
    <xf numFmtId="0" fontId="11" fillId="14" borderId="0" xfId="0" applyFont="1" applyFill="1"/>
    <xf numFmtId="172" fontId="11" fillId="14" borderId="0" xfId="0" applyNumberFormat="1" applyFont="1" applyFill="1" applyAlignment="1">
      <alignment horizontal="center"/>
    </xf>
    <xf numFmtId="2" fontId="11" fillId="14" borderId="0" xfId="0" applyNumberFormat="1" applyFont="1" applyFill="1" applyAlignment="1">
      <alignment horizontal="center"/>
    </xf>
    <xf numFmtId="169" fontId="11" fillId="14" borderId="0" xfId="0" applyNumberFormat="1" applyFont="1" applyFill="1" applyAlignment="1">
      <alignment horizontal="center"/>
    </xf>
    <xf numFmtId="1" fontId="11" fillId="14" borderId="0" xfId="0" applyNumberFormat="1" applyFont="1" applyFill="1" applyAlignment="1">
      <alignment horizontal="center"/>
    </xf>
    <xf numFmtId="174" fontId="11" fillId="14" borderId="0" xfId="0" applyNumberFormat="1" applyFont="1" applyFill="1" applyAlignment="1">
      <alignment horizontal="center"/>
    </xf>
    <xf numFmtId="172" fontId="11" fillId="14" borderId="0" xfId="0" applyNumberFormat="1" applyFont="1" applyFill="1" applyAlignment="1">
      <alignment horizontal="left"/>
    </xf>
    <xf numFmtId="165" fontId="11" fillId="15" borderId="0" xfId="0" applyNumberFormat="1" applyFont="1" applyFill="1" applyAlignment="1">
      <alignment horizontal="center"/>
    </xf>
    <xf numFmtId="0" fontId="11" fillId="15" borderId="0" xfId="0" applyFont="1" applyFill="1" applyAlignment="1">
      <alignment horizontal="center"/>
    </xf>
    <xf numFmtId="167" fontId="11" fillId="15" borderId="0" xfId="0" applyNumberFormat="1" applyFont="1" applyFill="1" applyAlignment="1">
      <alignment horizontal="center"/>
    </xf>
    <xf numFmtId="171" fontId="11" fillId="15" borderId="0" xfId="0" applyNumberFormat="1" applyFont="1" applyFill="1" applyAlignment="1">
      <alignment horizontal="center"/>
    </xf>
    <xf numFmtId="169" fontId="11" fillId="15" borderId="0" xfId="0" applyNumberFormat="1" applyFont="1" applyFill="1" applyAlignment="1">
      <alignment horizontal="center"/>
    </xf>
    <xf numFmtId="0" fontId="11" fillId="15" borderId="0" xfId="0" applyFont="1" applyFill="1" applyAlignment="1">
      <alignment horizontal="left"/>
    </xf>
    <xf numFmtId="2" fontId="11" fillId="15" borderId="0" xfId="0" applyNumberFormat="1" applyFont="1" applyFill="1" applyAlignment="1">
      <alignment horizontal="center"/>
    </xf>
    <xf numFmtId="170" fontId="11" fillId="15" borderId="0" xfId="0" applyNumberFormat="1" applyFont="1" applyFill="1" applyAlignment="1">
      <alignment horizontal="center"/>
    </xf>
    <xf numFmtId="172" fontId="11" fillId="15" borderId="0" xfId="0" applyNumberFormat="1" applyFont="1" applyFill="1" applyAlignment="1">
      <alignment horizontal="center"/>
    </xf>
    <xf numFmtId="175" fontId="11" fillId="15" borderId="0" xfId="0" applyNumberFormat="1" applyFont="1" applyFill="1" applyAlignment="1">
      <alignment horizontal="center"/>
    </xf>
    <xf numFmtId="175" fontId="23" fillId="15" borderId="0" xfId="0" applyNumberFormat="1" applyFont="1" applyFill="1" applyAlignment="1">
      <alignment horizontal="center"/>
    </xf>
    <xf numFmtId="171" fontId="23" fillId="15" borderId="0" xfId="0" applyNumberFormat="1" applyFont="1" applyFill="1" applyAlignment="1">
      <alignment horizontal="center"/>
    </xf>
    <xf numFmtId="169" fontId="23" fillId="15" borderId="0" xfId="0" applyNumberFormat="1" applyFont="1" applyFill="1" applyAlignment="1">
      <alignment horizontal="center"/>
    </xf>
    <xf numFmtId="165" fontId="11" fillId="16" borderId="0" xfId="0" applyNumberFormat="1" applyFont="1" applyFill="1" applyAlignment="1">
      <alignment horizontal="center"/>
    </xf>
    <xf numFmtId="0" fontId="11" fillId="16" borderId="0" xfId="0" applyFont="1" applyFill="1" applyAlignment="1">
      <alignment horizontal="center"/>
    </xf>
    <xf numFmtId="2" fontId="11" fillId="16" borderId="0" xfId="0" applyNumberFormat="1" applyFont="1" applyFill="1" applyAlignment="1">
      <alignment horizontal="center"/>
    </xf>
    <xf numFmtId="169" fontId="11" fillId="16" borderId="0" xfId="0" applyNumberFormat="1" applyFont="1" applyFill="1" applyAlignment="1">
      <alignment horizontal="center"/>
    </xf>
    <xf numFmtId="170" fontId="11" fillId="16" borderId="0" xfId="0" applyNumberFormat="1" applyFont="1" applyFill="1" applyAlignment="1">
      <alignment horizontal="left"/>
    </xf>
    <xf numFmtId="172" fontId="11" fillId="16" borderId="0" xfId="0" applyNumberFormat="1" applyFont="1" applyFill="1" applyAlignment="1">
      <alignment horizontal="center"/>
    </xf>
    <xf numFmtId="170" fontId="11" fillId="16" borderId="0" xfId="0" applyNumberFormat="1" applyFont="1" applyFill="1" applyAlignment="1">
      <alignment horizontal="center"/>
    </xf>
    <xf numFmtId="0" fontId="11" fillId="16" borderId="0" xfId="0" applyFont="1" applyFill="1"/>
    <xf numFmtId="0" fontId="25" fillId="0" borderId="0" xfId="0" applyFont="1"/>
    <xf numFmtId="0" fontId="26" fillId="5" borderId="0" xfId="0" applyFont="1" applyFill="1" applyBorder="1"/>
    <xf numFmtId="0" fontId="27" fillId="0" borderId="0" xfId="0" applyFont="1" applyBorder="1"/>
    <xf numFmtId="0" fontId="27" fillId="0" borderId="0" xfId="0" applyFont="1"/>
    <xf numFmtId="0" fontId="28" fillId="5" borderId="0" xfId="0" applyFont="1" applyFill="1" applyBorder="1"/>
    <xf numFmtId="0" fontId="28" fillId="5" borderId="24" xfId="0" applyFont="1" applyFill="1" applyBorder="1"/>
    <xf numFmtId="0" fontId="28" fillId="0" borderId="32" xfId="0" applyFont="1" applyBorder="1" applyAlignment="1"/>
    <xf numFmtId="0" fontId="28" fillId="0" borderId="17" xfId="0" applyFont="1" applyBorder="1"/>
    <xf numFmtId="0" fontId="28" fillId="0" borderId="16" xfId="0" applyFont="1" applyBorder="1"/>
    <xf numFmtId="0" fontId="29" fillId="0" borderId="26" xfId="0" applyFont="1" applyBorder="1"/>
    <xf numFmtId="0" fontId="29" fillId="0" borderId="34" xfId="0" applyFont="1" applyBorder="1"/>
    <xf numFmtId="0" fontId="29" fillId="0" borderId="0" xfId="0" applyFont="1" applyBorder="1" applyAlignment="1">
      <alignment horizontal="right" wrapText="1"/>
    </xf>
    <xf numFmtId="0" fontId="30" fillId="0" borderId="35" xfId="0" applyFont="1" applyBorder="1"/>
    <xf numFmtId="0" fontId="30" fillId="0" borderId="25" xfId="0" applyFont="1" applyBorder="1" applyAlignment="1">
      <alignment horizontal="right" wrapText="1"/>
    </xf>
    <xf numFmtId="0" fontId="25" fillId="5" borderId="35" xfId="0" applyFont="1" applyFill="1" applyBorder="1"/>
    <xf numFmtId="0" fontId="25" fillId="5" borderId="25" xfId="0" applyFont="1" applyFill="1" applyBorder="1"/>
    <xf numFmtId="0" fontId="25" fillId="5" borderId="37" xfId="0" applyFont="1" applyFill="1" applyBorder="1"/>
    <xf numFmtId="0" fontId="25" fillId="5" borderId="38" xfId="0" applyFont="1" applyFill="1" applyBorder="1"/>
    <xf numFmtId="0" fontId="25" fillId="5" borderId="0" xfId="0" applyFont="1" applyFill="1"/>
    <xf numFmtId="0" fontId="25" fillId="0" borderId="0" xfId="0" applyFont="1" applyBorder="1"/>
    <xf numFmtId="0" fontId="25" fillId="0" borderId="0" xfId="0" applyFont="1" applyBorder="1" applyAlignment="1">
      <alignment horizontal="right"/>
    </xf>
    <xf numFmtId="0" fontId="25" fillId="13" borderId="0" xfId="0" applyFont="1" applyFill="1" applyBorder="1" applyAlignment="1">
      <alignment horizontal="left"/>
    </xf>
    <xf numFmtId="11" fontId="25" fillId="0" borderId="0" xfId="0" applyNumberFormat="1" applyFont="1" applyBorder="1"/>
    <xf numFmtId="0" fontId="25" fillId="0" borderId="40" xfId="0" applyFont="1" applyBorder="1"/>
    <xf numFmtId="0" fontId="25" fillId="0" borderId="41" xfId="0" applyFont="1" applyBorder="1"/>
    <xf numFmtId="0" fontId="25" fillId="0" borderId="42" xfId="0" applyFont="1" applyBorder="1"/>
    <xf numFmtId="0" fontId="25" fillId="0" borderId="27" xfId="0" applyFont="1" applyBorder="1"/>
    <xf numFmtId="0" fontId="25" fillId="0" borderId="28" xfId="0" applyFont="1" applyBorder="1"/>
    <xf numFmtId="0" fontId="25" fillId="0" borderId="29" xfId="0" applyFont="1" applyBorder="1"/>
    <xf numFmtId="0" fontId="25" fillId="0" borderId="26" xfId="0" applyFont="1" applyBorder="1"/>
    <xf numFmtId="0" fontId="25" fillId="0" borderId="13" xfId="0" applyFont="1" applyBorder="1"/>
    <xf numFmtId="0" fontId="25" fillId="0" borderId="15" xfId="0" applyFont="1" applyBorder="1"/>
    <xf numFmtId="0" fontId="25" fillId="0" borderId="16" xfId="0" applyFont="1" applyBorder="1"/>
    <xf numFmtId="0" fontId="31" fillId="0" borderId="33" xfId="0" applyFont="1" applyFill="1" applyBorder="1" applyAlignment="1">
      <alignment horizontal="center" wrapText="1"/>
    </xf>
    <xf numFmtId="0" fontId="25" fillId="0" borderId="18" xfId="0" applyFont="1" applyBorder="1"/>
    <xf numFmtId="0" fontId="25" fillId="0" borderId="19" xfId="0" applyFont="1" applyBorder="1"/>
    <xf numFmtId="11" fontId="25" fillId="0" borderId="24" xfId="0" applyNumberFormat="1" applyFont="1" applyBorder="1"/>
    <xf numFmtId="0" fontId="25" fillId="0" borderId="25" xfId="0" applyFont="1" applyBorder="1"/>
    <xf numFmtId="11" fontId="25" fillId="0" borderId="25" xfId="0" applyNumberFormat="1" applyFont="1" applyBorder="1"/>
    <xf numFmtId="0" fontId="28" fillId="0" borderId="16" xfId="0" applyFont="1" applyFill="1" applyBorder="1" applyAlignment="1">
      <alignment horizontal="center" wrapText="1"/>
    </xf>
    <xf numFmtId="0" fontId="28" fillId="0" borderId="26" xfId="0" applyFont="1" applyFill="1" applyBorder="1"/>
    <xf numFmtId="0" fontId="25" fillId="0" borderId="0" xfId="0" applyFont="1" applyFill="1" applyBorder="1"/>
    <xf numFmtId="169" fontId="25" fillId="0" borderId="0" xfId="0" applyNumberFormat="1" applyFont="1" applyBorder="1"/>
    <xf numFmtId="169" fontId="25" fillId="0" borderId="0" xfId="0" applyNumberFormat="1" applyFont="1" applyFill="1" applyBorder="1" applyAlignment="1">
      <alignment horizontal="center"/>
    </xf>
    <xf numFmtId="169" fontId="25" fillId="0" borderId="27" xfId="0" quotePrefix="1" applyNumberFormat="1" applyFont="1" applyFill="1" applyBorder="1" applyAlignment="1">
      <alignment horizontal="center"/>
    </xf>
    <xf numFmtId="169" fontId="25" fillId="0" borderId="24" xfId="0" applyNumberFormat="1" applyFont="1" applyFill="1" applyBorder="1" applyAlignment="1">
      <alignment horizontal="center"/>
    </xf>
    <xf numFmtId="169" fontId="25" fillId="0" borderId="31" xfId="0" applyNumberFormat="1" applyFont="1" applyFill="1" applyBorder="1" applyAlignment="1">
      <alignment horizontal="center"/>
    </xf>
    <xf numFmtId="169" fontId="25" fillId="0" borderId="0" xfId="1" applyNumberFormat="1" applyFont="1" applyFill="1" applyBorder="1" applyAlignment="1">
      <alignment horizontal="center"/>
    </xf>
    <xf numFmtId="169" fontId="25" fillId="0" borderId="27" xfId="1" applyNumberFormat="1" applyFont="1" applyFill="1" applyBorder="1" applyAlignment="1">
      <alignment horizontal="center"/>
    </xf>
    <xf numFmtId="169" fontId="25" fillId="5" borderId="25" xfId="0" applyNumberFormat="1" applyFont="1" applyFill="1" applyBorder="1" applyAlignment="1">
      <alignment horizontal="center"/>
    </xf>
    <xf numFmtId="169" fontId="25" fillId="5" borderId="36" xfId="0" applyNumberFormat="1" applyFont="1" applyFill="1" applyBorder="1" applyAlignment="1">
      <alignment horizontal="center"/>
    </xf>
    <xf numFmtId="169" fontId="25" fillId="5" borderId="38" xfId="0" applyNumberFormat="1" applyFont="1" applyFill="1" applyBorder="1" applyAlignment="1">
      <alignment horizontal="center"/>
    </xf>
    <xf numFmtId="169" fontId="25" fillId="5" borderId="39" xfId="0" applyNumberFormat="1" applyFont="1" applyFill="1" applyBorder="1" applyAlignment="1">
      <alignment horizontal="center"/>
    </xf>
    <xf numFmtId="169" fontId="29" fillId="0" borderId="14" xfId="0" applyNumberFormat="1" applyFont="1" applyBorder="1" applyAlignment="1">
      <alignment horizontal="right" wrapText="1"/>
    </xf>
    <xf numFmtId="169" fontId="29" fillId="0" borderId="20" xfId="0" applyNumberFormat="1" applyFont="1" applyBorder="1" applyAlignment="1">
      <alignment horizontal="right" wrapText="1"/>
    </xf>
    <xf numFmtId="0" fontId="17" fillId="8" borderId="43" xfId="2" applyFont="1" applyFill="1" applyBorder="1" applyAlignment="1">
      <alignment horizontal="center"/>
    </xf>
    <xf numFmtId="169" fontId="16" fillId="2" borderId="44" xfId="0" applyNumberFormat="1" applyFont="1" applyFill="1" applyBorder="1" applyAlignment="1" applyProtection="1">
      <alignment horizontal="center" vertical="center"/>
    </xf>
    <xf numFmtId="0" fontId="13" fillId="5" borderId="23" xfId="2" applyFont="1" applyFill="1" applyBorder="1" applyAlignment="1">
      <alignment wrapText="1"/>
    </xf>
    <xf numFmtId="0" fontId="13" fillId="5" borderId="23" xfId="2" applyFont="1" applyFill="1" applyBorder="1" applyAlignment="1">
      <alignment horizontal="right" wrapText="1"/>
    </xf>
    <xf numFmtId="0" fontId="12" fillId="5" borderId="0" xfId="2" applyFont="1"/>
    <xf numFmtId="165" fontId="13" fillId="5" borderId="23" xfId="2" applyNumberFormat="1" applyFont="1" applyFill="1" applyBorder="1" applyAlignment="1">
      <alignment horizontal="right" wrapText="1"/>
    </xf>
    <xf numFmtId="0" fontId="12" fillId="5" borderId="23" xfId="2" applyFont="1" applyBorder="1"/>
    <xf numFmtId="0" fontId="12" fillId="5" borderId="0" xfId="2" applyFont="1" applyBorder="1"/>
    <xf numFmtId="165" fontId="13" fillId="5" borderId="0" xfId="4" applyNumberFormat="1" applyFont="1" applyFill="1" applyBorder="1" applyAlignment="1">
      <alignment horizontal="right" wrapText="1"/>
    </xf>
    <xf numFmtId="165" fontId="13" fillId="5" borderId="23" xfId="4" applyNumberFormat="1" applyFont="1" applyFill="1" applyBorder="1" applyAlignment="1">
      <alignment horizontal="right" wrapText="1"/>
    </xf>
    <xf numFmtId="0" fontId="13" fillId="5" borderId="0" xfId="2" applyFont="1" applyFill="1" applyBorder="1" applyAlignment="1">
      <alignment horizontal="right" wrapText="1"/>
    </xf>
    <xf numFmtId="0" fontId="13" fillId="5" borderId="0" xfId="2" applyFont="1" applyFill="1" applyBorder="1" applyAlignment="1">
      <alignment wrapText="1"/>
    </xf>
    <xf numFmtId="165" fontId="13" fillId="5" borderId="0" xfId="2" applyNumberFormat="1" applyFont="1" applyFill="1" applyBorder="1" applyAlignment="1">
      <alignment horizontal="right" wrapText="1"/>
    </xf>
    <xf numFmtId="0" fontId="13" fillId="5" borderId="23" xfId="8" applyFont="1" applyFill="1" applyBorder="1" applyAlignment="1">
      <alignment wrapText="1"/>
    </xf>
    <xf numFmtId="0" fontId="12" fillId="5" borderId="0" xfId="8"/>
    <xf numFmtId="0" fontId="12" fillId="5" borderId="0" xfId="2" applyFill="1"/>
    <xf numFmtId="0" fontId="12" fillId="5" borderId="23" xfId="2" applyFill="1" applyBorder="1"/>
    <xf numFmtId="164" fontId="13" fillId="5" borderId="23" xfId="2" applyNumberFormat="1" applyFont="1" applyFill="1" applyBorder="1" applyAlignment="1">
      <alignment horizontal="right" wrapText="1"/>
    </xf>
    <xf numFmtId="164" fontId="13" fillId="5" borderId="0" xfId="2" applyNumberFormat="1" applyFont="1" applyFill="1" applyBorder="1" applyAlignment="1">
      <alignment horizontal="right" wrapText="1"/>
    </xf>
    <xf numFmtId="0" fontId="12" fillId="5" borderId="0" xfId="2" applyFill="1" applyBorder="1"/>
    <xf numFmtId="165" fontId="11" fillId="0" borderId="0" xfId="0" applyNumberFormat="1" applyFont="1"/>
    <xf numFmtId="0" fontId="28" fillId="0" borderId="30" xfId="0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36" xfId="0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6" fillId="6" borderId="0" xfId="0" applyFont="1" applyFill="1" applyBorder="1" applyAlignment="1">
      <alignment horizontal="center" wrapText="1"/>
    </xf>
    <xf numFmtId="0" fontId="10" fillId="5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6" fillId="6" borderId="0" xfId="3" applyFont="1" applyFill="1" applyBorder="1" applyAlignment="1">
      <alignment horizontal="center" wrapText="1"/>
    </xf>
    <xf numFmtId="0" fontId="10" fillId="5" borderId="0" xfId="3" applyFont="1" applyFill="1" applyBorder="1" applyAlignment="1">
      <alignment wrapText="1"/>
    </xf>
    <xf numFmtId="0" fontId="0" fillId="5" borderId="0" xfId="3" applyFont="1" applyAlignment="1">
      <alignment wrapText="1"/>
    </xf>
    <xf numFmtId="0" fontId="6" fillId="6" borderId="0" xfId="1" applyFont="1" applyFill="1" applyBorder="1" applyAlignment="1">
      <alignment horizontal="center" wrapText="1"/>
    </xf>
    <xf numFmtId="0" fontId="10" fillId="5" borderId="0" xfId="1" applyFont="1" applyFill="1" applyBorder="1" applyAlignment="1">
      <alignment wrapText="1"/>
    </xf>
    <xf numFmtId="0" fontId="1" fillId="5" borderId="0" xfId="1" applyAlignment="1">
      <alignment wrapText="1"/>
    </xf>
  </cellXfs>
  <cellStyles count="9">
    <cellStyle name="Normal" xfId="0" builtinId="0"/>
    <cellStyle name="Normal 2" xfId="1"/>
    <cellStyle name="Normal 3" xfId="3"/>
    <cellStyle name="Normal_Mercury_petcoke" xfId="8"/>
    <cellStyle name="Normal_Sheet1" xfId="2"/>
    <cellStyle name="Normal_Sheet2" xfId="5"/>
    <cellStyle name="Normal_Sheet3" xfId="4"/>
    <cellStyle name="Normal_Sheet4" xfId="6"/>
    <cellStyle name="Percent" xfId="7" builtinId="5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6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6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1.bin"/><Relationship Id="rId13" Type="http://schemas.openxmlformats.org/officeDocument/2006/relationships/oleObject" Target="../embeddings/oleObject96.bin"/><Relationship Id="rId3" Type="http://schemas.openxmlformats.org/officeDocument/2006/relationships/oleObject" Target="../embeddings/oleObject86.bin"/><Relationship Id="rId7" Type="http://schemas.openxmlformats.org/officeDocument/2006/relationships/oleObject" Target="../embeddings/oleObject90.bin"/><Relationship Id="rId12" Type="http://schemas.openxmlformats.org/officeDocument/2006/relationships/oleObject" Target="../embeddings/oleObject95.bin"/><Relationship Id="rId2" Type="http://schemas.openxmlformats.org/officeDocument/2006/relationships/oleObject" Target="../embeddings/oleObject85.bin"/><Relationship Id="rId1" Type="http://schemas.openxmlformats.org/officeDocument/2006/relationships/vmlDrawing" Target="../drawings/vmlDrawing9.vml"/><Relationship Id="rId6" Type="http://schemas.openxmlformats.org/officeDocument/2006/relationships/oleObject" Target="../embeddings/oleObject89.bin"/><Relationship Id="rId11" Type="http://schemas.openxmlformats.org/officeDocument/2006/relationships/oleObject" Target="../embeddings/oleObject94.bin"/><Relationship Id="rId5" Type="http://schemas.openxmlformats.org/officeDocument/2006/relationships/oleObject" Target="../embeddings/oleObject88.bin"/><Relationship Id="rId10" Type="http://schemas.openxmlformats.org/officeDocument/2006/relationships/oleObject" Target="../embeddings/oleObject93.bin"/><Relationship Id="rId4" Type="http://schemas.openxmlformats.org/officeDocument/2006/relationships/oleObject" Target="../embeddings/oleObject87.bin"/><Relationship Id="rId9" Type="http://schemas.openxmlformats.org/officeDocument/2006/relationships/oleObject" Target="../embeddings/oleObject92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3.bin"/><Relationship Id="rId13" Type="http://schemas.openxmlformats.org/officeDocument/2006/relationships/oleObject" Target="../embeddings/oleObject108.bin"/><Relationship Id="rId3" Type="http://schemas.openxmlformats.org/officeDocument/2006/relationships/oleObject" Target="../embeddings/oleObject98.bin"/><Relationship Id="rId7" Type="http://schemas.openxmlformats.org/officeDocument/2006/relationships/oleObject" Target="../embeddings/oleObject102.bin"/><Relationship Id="rId12" Type="http://schemas.openxmlformats.org/officeDocument/2006/relationships/oleObject" Target="../embeddings/oleObject107.bin"/><Relationship Id="rId2" Type="http://schemas.openxmlformats.org/officeDocument/2006/relationships/oleObject" Target="../embeddings/oleObject97.bin"/><Relationship Id="rId1" Type="http://schemas.openxmlformats.org/officeDocument/2006/relationships/vmlDrawing" Target="../drawings/vmlDrawing10.vml"/><Relationship Id="rId6" Type="http://schemas.openxmlformats.org/officeDocument/2006/relationships/oleObject" Target="../embeddings/oleObject101.bin"/><Relationship Id="rId11" Type="http://schemas.openxmlformats.org/officeDocument/2006/relationships/oleObject" Target="../embeddings/oleObject106.bin"/><Relationship Id="rId5" Type="http://schemas.openxmlformats.org/officeDocument/2006/relationships/oleObject" Target="../embeddings/oleObject100.bin"/><Relationship Id="rId10" Type="http://schemas.openxmlformats.org/officeDocument/2006/relationships/oleObject" Target="../embeddings/oleObject105.bin"/><Relationship Id="rId4" Type="http://schemas.openxmlformats.org/officeDocument/2006/relationships/oleObject" Target="../embeddings/oleObject99.bin"/><Relationship Id="rId9" Type="http://schemas.openxmlformats.org/officeDocument/2006/relationships/oleObject" Target="../embeddings/oleObject104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5.bin"/><Relationship Id="rId13" Type="http://schemas.openxmlformats.org/officeDocument/2006/relationships/oleObject" Target="../embeddings/oleObject120.bin"/><Relationship Id="rId3" Type="http://schemas.openxmlformats.org/officeDocument/2006/relationships/oleObject" Target="../embeddings/oleObject110.bin"/><Relationship Id="rId7" Type="http://schemas.openxmlformats.org/officeDocument/2006/relationships/oleObject" Target="../embeddings/oleObject114.bin"/><Relationship Id="rId12" Type="http://schemas.openxmlformats.org/officeDocument/2006/relationships/oleObject" Target="../embeddings/oleObject119.bin"/><Relationship Id="rId2" Type="http://schemas.openxmlformats.org/officeDocument/2006/relationships/oleObject" Target="../embeddings/oleObject109.bin"/><Relationship Id="rId1" Type="http://schemas.openxmlformats.org/officeDocument/2006/relationships/vmlDrawing" Target="../drawings/vmlDrawing11.vml"/><Relationship Id="rId6" Type="http://schemas.openxmlformats.org/officeDocument/2006/relationships/oleObject" Target="../embeddings/oleObject113.bin"/><Relationship Id="rId11" Type="http://schemas.openxmlformats.org/officeDocument/2006/relationships/oleObject" Target="../embeddings/oleObject118.bin"/><Relationship Id="rId5" Type="http://schemas.openxmlformats.org/officeDocument/2006/relationships/oleObject" Target="../embeddings/oleObject112.bin"/><Relationship Id="rId10" Type="http://schemas.openxmlformats.org/officeDocument/2006/relationships/oleObject" Target="../embeddings/oleObject117.bin"/><Relationship Id="rId4" Type="http://schemas.openxmlformats.org/officeDocument/2006/relationships/oleObject" Target="../embeddings/oleObject111.bin"/><Relationship Id="rId9" Type="http://schemas.openxmlformats.org/officeDocument/2006/relationships/oleObject" Target="../embeddings/oleObject11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7.bin"/><Relationship Id="rId13" Type="http://schemas.openxmlformats.org/officeDocument/2006/relationships/oleObject" Target="../embeddings/oleObject132.bin"/><Relationship Id="rId3" Type="http://schemas.openxmlformats.org/officeDocument/2006/relationships/oleObject" Target="../embeddings/oleObject122.bin"/><Relationship Id="rId7" Type="http://schemas.openxmlformats.org/officeDocument/2006/relationships/oleObject" Target="../embeddings/oleObject126.bin"/><Relationship Id="rId12" Type="http://schemas.openxmlformats.org/officeDocument/2006/relationships/oleObject" Target="../embeddings/oleObject131.bin"/><Relationship Id="rId2" Type="http://schemas.openxmlformats.org/officeDocument/2006/relationships/oleObject" Target="../embeddings/oleObject121.bin"/><Relationship Id="rId1" Type="http://schemas.openxmlformats.org/officeDocument/2006/relationships/vmlDrawing" Target="../drawings/vmlDrawing12.vml"/><Relationship Id="rId6" Type="http://schemas.openxmlformats.org/officeDocument/2006/relationships/oleObject" Target="../embeddings/oleObject125.bin"/><Relationship Id="rId11" Type="http://schemas.openxmlformats.org/officeDocument/2006/relationships/oleObject" Target="../embeddings/oleObject130.bin"/><Relationship Id="rId5" Type="http://schemas.openxmlformats.org/officeDocument/2006/relationships/oleObject" Target="../embeddings/oleObject124.bin"/><Relationship Id="rId10" Type="http://schemas.openxmlformats.org/officeDocument/2006/relationships/oleObject" Target="../embeddings/oleObject129.bin"/><Relationship Id="rId4" Type="http://schemas.openxmlformats.org/officeDocument/2006/relationships/oleObject" Target="../embeddings/oleObject123.bin"/><Relationship Id="rId9" Type="http://schemas.openxmlformats.org/officeDocument/2006/relationships/oleObject" Target="../embeddings/oleObject12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9.bin"/><Relationship Id="rId13" Type="http://schemas.openxmlformats.org/officeDocument/2006/relationships/oleObject" Target="../embeddings/oleObject144.bin"/><Relationship Id="rId3" Type="http://schemas.openxmlformats.org/officeDocument/2006/relationships/oleObject" Target="../embeddings/oleObject134.bin"/><Relationship Id="rId7" Type="http://schemas.openxmlformats.org/officeDocument/2006/relationships/oleObject" Target="../embeddings/oleObject138.bin"/><Relationship Id="rId12" Type="http://schemas.openxmlformats.org/officeDocument/2006/relationships/oleObject" Target="../embeddings/oleObject143.bin"/><Relationship Id="rId2" Type="http://schemas.openxmlformats.org/officeDocument/2006/relationships/oleObject" Target="../embeddings/oleObject133.bin"/><Relationship Id="rId1" Type="http://schemas.openxmlformats.org/officeDocument/2006/relationships/vmlDrawing" Target="../drawings/vmlDrawing13.vml"/><Relationship Id="rId6" Type="http://schemas.openxmlformats.org/officeDocument/2006/relationships/oleObject" Target="../embeddings/oleObject137.bin"/><Relationship Id="rId11" Type="http://schemas.openxmlformats.org/officeDocument/2006/relationships/oleObject" Target="../embeddings/oleObject142.bin"/><Relationship Id="rId5" Type="http://schemas.openxmlformats.org/officeDocument/2006/relationships/oleObject" Target="../embeddings/oleObject136.bin"/><Relationship Id="rId10" Type="http://schemas.openxmlformats.org/officeDocument/2006/relationships/oleObject" Target="../embeddings/oleObject141.bin"/><Relationship Id="rId4" Type="http://schemas.openxmlformats.org/officeDocument/2006/relationships/oleObject" Target="../embeddings/oleObject135.bin"/><Relationship Id="rId9" Type="http://schemas.openxmlformats.org/officeDocument/2006/relationships/oleObject" Target="../embeddings/oleObject14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51.bin"/><Relationship Id="rId13" Type="http://schemas.openxmlformats.org/officeDocument/2006/relationships/oleObject" Target="../embeddings/oleObject156.bin"/><Relationship Id="rId3" Type="http://schemas.openxmlformats.org/officeDocument/2006/relationships/oleObject" Target="../embeddings/oleObject146.bin"/><Relationship Id="rId7" Type="http://schemas.openxmlformats.org/officeDocument/2006/relationships/oleObject" Target="../embeddings/oleObject150.bin"/><Relationship Id="rId12" Type="http://schemas.openxmlformats.org/officeDocument/2006/relationships/oleObject" Target="../embeddings/oleObject155.bin"/><Relationship Id="rId2" Type="http://schemas.openxmlformats.org/officeDocument/2006/relationships/oleObject" Target="../embeddings/oleObject145.bin"/><Relationship Id="rId1" Type="http://schemas.openxmlformats.org/officeDocument/2006/relationships/vmlDrawing" Target="../drawings/vmlDrawing14.vml"/><Relationship Id="rId6" Type="http://schemas.openxmlformats.org/officeDocument/2006/relationships/oleObject" Target="../embeddings/oleObject149.bin"/><Relationship Id="rId11" Type="http://schemas.openxmlformats.org/officeDocument/2006/relationships/oleObject" Target="../embeddings/oleObject154.bin"/><Relationship Id="rId5" Type="http://schemas.openxmlformats.org/officeDocument/2006/relationships/oleObject" Target="../embeddings/oleObject148.bin"/><Relationship Id="rId10" Type="http://schemas.openxmlformats.org/officeDocument/2006/relationships/oleObject" Target="../embeddings/oleObject153.bin"/><Relationship Id="rId4" Type="http://schemas.openxmlformats.org/officeDocument/2006/relationships/oleObject" Target="../embeddings/oleObject147.bin"/><Relationship Id="rId9" Type="http://schemas.openxmlformats.org/officeDocument/2006/relationships/oleObject" Target="../embeddings/oleObject152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63.bin"/><Relationship Id="rId13" Type="http://schemas.openxmlformats.org/officeDocument/2006/relationships/oleObject" Target="../embeddings/oleObject168.bin"/><Relationship Id="rId3" Type="http://schemas.openxmlformats.org/officeDocument/2006/relationships/oleObject" Target="../embeddings/oleObject158.bin"/><Relationship Id="rId7" Type="http://schemas.openxmlformats.org/officeDocument/2006/relationships/oleObject" Target="../embeddings/oleObject162.bin"/><Relationship Id="rId12" Type="http://schemas.openxmlformats.org/officeDocument/2006/relationships/oleObject" Target="../embeddings/oleObject167.bin"/><Relationship Id="rId2" Type="http://schemas.openxmlformats.org/officeDocument/2006/relationships/oleObject" Target="../embeddings/oleObject157.bin"/><Relationship Id="rId1" Type="http://schemas.openxmlformats.org/officeDocument/2006/relationships/vmlDrawing" Target="../drawings/vmlDrawing15.vml"/><Relationship Id="rId6" Type="http://schemas.openxmlformats.org/officeDocument/2006/relationships/oleObject" Target="../embeddings/oleObject161.bin"/><Relationship Id="rId11" Type="http://schemas.openxmlformats.org/officeDocument/2006/relationships/oleObject" Target="../embeddings/oleObject166.bin"/><Relationship Id="rId5" Type="http://schemas.openxmlformats.org/officeDocument/2006/relationships/oleObject" Target="../embeddings/oleObject160.bin"/><Relationship Id="rId10" Type="http://schemas.openxmlformats.org/officeDocument/2006/relationships/oleObject" Target="../embeddings/oleObject165.bin"/><Relationship Id="rId4" Type="http://schemas.openxmlformats.org/officeDocument/2006/relationships/oleObject" Target="../embeddings/oleObject159.bin"/><Relationship Id="rId9" Type="http://schemas.openxmlformats.org/officeDocument/2006/relationships/oleObject" Target="../embeddings/oleObject16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75.bin"/><Relationship Id="rId13" Type="http://schemas.openxmlformats.org/officeDocument/2006/relationships/oleObject" Target="../embeddings/oleObject180.bin"/><Relationship Id="rId3" Type="http://schemas.openxmlformats.org/officeDocument/2006/relationships/oleObject" Target="../embeddings/oleObject170.bin"/><Relationship Id="rId7" Type="http://schemas.openxmlformats.org/officeDocument/2006/relationships/oleObject" Target="../embeddings/oleObject174.bin"/><Relationship Id="rId12" Type="http://schemas.openxmlformats.org/officeDocument/2006/relationships/oleObject" Target="../embeddings/oleObject179.bin"/><Relationship Id="rId2" Type="http://schemas.openxmlformats.org/officeDocument/2006/relationships/oleObject" Target="../embeddings/oleObject169.bin"/><Relationship Id="rId1" Type="http://schemas.openxmlformats.org/officeDocument/2006/relationships/vmlDrawing" Target="../drawings/vmlDrawing16.vml"/><Relationship Id="rId6" Type="http://schemas.openxmlformats.org/officeDocument/2006/relationships/oleObject" Target="../embeddings/oleObject173.bin"/><Relationship Id="rId11" Type="http://schemas.openxmlformats.org/officeDocument/2006/relationships/oleObject" Target="../embeddings/oleObject178.bin"/><Relationship Id="rId5" Type="http://schemas.openxmlformats.org/officeDocument/2006/relationships/oleObject" Target="../embeddings/oleObject172.bin"/><Relationship Id="rId10" Type="http://schemas.openxmlformats.org/officeDocument/2006/relationships/oleObject" Target="../embeddings/oleObject177.bin"/><Relationship Id="rId4" Type="http://schemas.openxmlformats.org/officeDocument/2006/relationships/oleObject" Target="../embeddings/oleObject171.bin"/><Relationship Id="rId9" Type="http://schemas.openxmlformats.org/officeDocument/2006/relationships/oleObject" Target="../embeddings/oleObject17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7.bin"/><Relationship Id="rId13" Type="http://schemas.openxmlformats.org/officeDocument/2006/relationships/oleObject" Target="../embeddings/oleObject192.bin"/><Relationship Id="rId3" Type="http://schemas.openxmlformats.org/officeDocument/2006/relationships/oleObject" Target="../embeddings/oleObject182.bin"/><Relationship Id="rId7" Type="http://schemas.openxmlformats.org/officeDocument/2006/relationships/oleObject" Target="../embeddings/oleObject186.bin"/><Relationship Id="rId12" Type="http://schemas.openxmlformats.org/officeDocument/2006/relationships/oleObject" Target="../embeddings/oleObject191.bin"/><Relationship Id="rId2" Type="http://schemas.openxmlformats.org/officeDocument/2006/relationships/oleObject" Target="../embeddings/oleObject181.bin"/><Relationship Id="rId1" Type="http://schemas.openxmlformats.org/officeDocument/2006/relationships/vmlDrawing" Target="../drawings/vmlDrawing17.vml"/><Relationship Id="rId6" Type="http://schemas.openxmlformats.org/officeDocument/2006/relationships/oleObject" Target="../embeddings/oleObject185.bin"/><Relationship Id="rId11" Type="http://schemas.openxmlformats.org/officeDocument/2006/relationships/oleObject" Target="../embeddings/oleObject190.bin"/><Relationship Id="rId5" Type="http://schemas.openxmlformats.org/officeDocument/2006/relationships/oleObject" Target="../embeddings/oleObject184.bin"/><Relationship Id="rId10" Type="http://schemas.openxmlformats.org/officeDocument/2006/relationships/oleObject" Target="../embeddings/oleObject189.bin"/><Relationship Id="rId4" Type="http://schemas.openxmlformats.org/officeDocument/2006/relationships/oleObject" Target="../embeddings/oleObject183.bin"/><Relationship Id="rId9" Type="http://schemas.openxmlformats.org/officeDocument/2006/relationships/oleObject" Target="../embeddings/oleObject18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oleObject" Target="../embeddings/oleObject11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5.bin"/><Relationship Id="rId12" Type="http://schemas.openxmlformats.org/officeDocument/2006/relationships/oleObject" Target="../embeddings/oleObject10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11" Type="http://schemas.openxmlformats.org/officeDocument/2006/relationships/oleObject" Target="../embeddings/oleObject9.bin"/><Relationship Id="rId5" Type="http://schemas.openxmlformats.org/officeDocument/2006/relationships/oleObject" Target="../embeddings/oleObject3.bin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Relationship Id="rId14" Type="http://schemas.openxmlformats.org/officeDocument/2006/relationships/oleObject" Target="../embeddings/oleObject1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99.bin"/><Relationship Id="rId13" Type="http://schemas.openxmlformats.org/officeDocument/2006/relationships/oleObject" Target="../embeddings/oleObject204.bin"/><Relationship Id="rId3" Type="http://schemas.openxmlformats.org/officeDocument/2006/relationships/oleObject" Target="../embeddings/oleObject194.bin"/><Relationship Id="rId7" Type="http://schemas.openxmlformats.org/officeDocument/2006/relationships/oleObject" Target="../embeddings/oleObject198.bin"/><Relationship Id="rId12" Type="http://schemas.openxmlformats.org/officeDocument/2006/relationships/oleObject" Target="../embeddings/oleObject203.bin"/><Relationship Id="rId2" Type="http://schemas.openxmlformats.org/officeDocument/2006/relationships/oleObject" Target="../embeddings/oleObject193.bin"/><Relationship Id="rId1" Type="http://schemas.openxmlformats.org/officeDocument/2006/relationships/vmlDrawing" Target="../drawings/vmlDrawing18.vml"/><Relationship Id="rId6" Type="http://schemas.openxmlformats.org/officeDocument/2006/relationships/oleObject" Target="../embeddings/oleObject197.bin"/><Relationship Id="rId11" Type="http://schemas.openxmlformats.org/officeDocument/2006/relationships/oleObject" Target="../embeddings/oleObject202.bin"/><Relationship Id="rId5" Type="http://schemas.openxmlformats.org/officeDocument/2006/relationships/oleObject" Target="../embeddings/oleObject196.bin"/><Relationship Id="rId10" Type="http://schemas.openxmlformats.org/officeDocument/2006/relationships/oleObject" Target="../embeddings/oleObject201.bin"/><Relationship Id="rId4" Type="http://schemas.openxmlformats.org/officeDocument/2006/relationships/oleObject" Target="../embeddings/oleObject195.bin"/><Relationship Id="rId9" Type="http://schemas.openxmlformats.org/officeDocument/2006/relationships/oleObject" Target="../embeddings/oleObject20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1.bin"/><Relationship Id="rId13" Type="http://schemas.openxmlformats.org/officeDocument/2006/relationships/oleObject" Target="../embeddings/oleObject216.bin"/><Relationship Id="rId3" Type="http://schemas.openxmlformats.org/officeDocument/2006/relationships/oleObject" Target="../embeddings/oleObject206.bin"/><Relationship Id="rId7" Type="http://schemas.openxmlformats.org/officeDocument/2006/relationships/oleObject" Target="../embeddings/oleObject210.bin"/><Relationship Id="rId12" Type="http://schemas.openxmlformats.org/officeDocument/2006/relationships/oleObject" Target="../embeddings/oleObject215.bin"/><Relationship Id="rId2" Type="http://schemas.openxmlformats.org/officeDocument/2006/relationships/oleObject" Target="../embeddings/oleObject205.bin"/><Relationship Id="rId1" Type="http://schemas.openxmlformats.org/officeDocument/2006/relationships/vmlDrawing" Target="../drawings/vmlDrawing19.vml"/><Relationship Id="rId6" Type="http://schemas.openxmlformats.org/officeDocument/2006/relationships/oleObject" Target="../embeddings/oleObject209.bin"/><Relationship Id="rId11" Type="http://schemas.openxmlformats.org/officeDocument/2006/relationships/oleObject" Target="../embeddings/oleObject214.bin"/><Relationship Id="rId5" Type="http://schemas.openxmlformats.org/officeDocument/2006/relationships/oleObject" Target="../embeddings/oleObject208.bin"/><Relationship Id="rId10" Type="http://schemas.openxmlformats.org/officeDocument/2006/relationships/oleObject" Target="../embeddings/oleObject213.bin"/><Relationship Id="rId4" Type="http://schemas.openxmlformats.org/officeDocument/2006/relationships/oleObject" Target="../embeddings/oleObject207.bin"/><Relationship Id="rId9" Type="http://schemas.openxmlformats.org/officeDocument/2006/relationships/oleObject" Target="../embeddings/oleObject21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23.bin"/><Relationship Id="rId13" Type="http://schemas.openxmlformats.org/officeDocument/2006/relationships/oleObject" Target="../embeddings/oleObject228.bin"/><Relationship Id="rId3" Type="http://schemas.openxmlformats.org/officeDocument/2006/relationships/oleObject" Target="../embeddings/oleObject218.bin"/><Relationship Id="rId7" Type="http://schemas.openxmlformats.org/officeDocument/2006/relationships/oleObject" Target="../embeddings/oleObject222.bin"/><Relationship Id="rId12" Type="http://schemas.openxmlformats.org/officeDocument/2006/relationships/oleObject" Target="../embeddings/oleObject227.bin"/><Relationship Id="rId2" Type="http://schemas.openxmlformats.org/officeDocument/2006/relationships/oleObject" Target="../embeddings/oleObject217.bin"/><Relationship Id="rId1" Type="http://schemas.openxmlformats.org/officeDocument/2006/relationships/vmlDrawing" Target="../drawings/vmlDrawing20.vml"/><Relationship Id="rId6" Type="http://schemas.openxmlformats.org/officeDocument/2006/relationships/oleObject" Target="../embeddings/oleObject221.bin"/><Relationship Id="rId11" Type="http://schemas.openxmlformats.org/officeDocument/2006/relationships/oleObject" Target="../embeddings/oleObject226.bin"/><Relationship Id="rId5" Type="http://schemas.openxmlformats.org/officeDocument/2006/relationships/oleObject" Target="../embeddings/oleObject220.bin"/><Relationship Id="rId10" Type="http://schemas.openxmlformats.org/officeDocument/2006/relationships/oleObject" Target="../embeddings/oleObject225.bin"/><Relationship Id="rId4" Type="http://schemas.openxmlformats.org/officeDocument/2006/relationships/oleObject" Target="../embeddings/oleObject219.bin"/><Relationship Id="rId9" Type="http://schemas.openxmlformats.org/officeDocument/2006/relationships/oleObject" Target="../embeddings/oleObject22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35.bin"/><Relationship Id="rId13" Type="http://schemas.openxmlformats.org/officeDocument/2006/relationships/oleObject" Target="../embeddings/oleObject240.bin"/><Relationship Id="rId3" Type="http://schemas.openxmlformats.org/officeDocument/2006/relationships/oleObject" Target="../embeddings/oleObject230.bin"/><Relationship Id="rId7" Type="http://schemas.openxmlformats.org/officeDocument/2006/relationships/oleObject" Target="../embeddings/oleObject234.bin"/><Relationship Id="rId12" Type="http://schemas.openxmlformats.org/officeDocument/2006/relationships/oleObject" Target="../embeddings/oleObject239.bin"/><Relationship Id="rId2" Type="http://schemas.openxmlformats.org/officeDocument/2006/relationships/oleObject" Target="../embeddings/oleObject229.bin"/><Relationship Id="rId1" Type="http://schemas.openxmlformats.org/officeDocument/2006/relationships/vmlDrawing" Target="../drawings/vmlDrawing21.vml"/><Relationship Id="rId6" Type="http://schemas.openxmlformats.org/officeDocument/2006/relationships/oleObject" Target="../embeddings/oleObject233.bin"/><Relationship Id="rId11" Type="http://schemas.openxmlformats.org/officeDocument/2006/relationships/oleObject" Target="../embeddings/oleObject238.bin"/><Relationship Id="rId5" Type="http://schemas.openxmlformats.org/officeDocument/2006/relationships/oleObject" Target="../embeddings/oleObject232.bin"/><Relationship Id="rId10" Type="http://schemas.openxmlformats.org/officeDocument/2006/relationships/oleObject" Target="../embeddings/oleObject237.bin"/><Relationship Id="rId4" Type="http://schemas.openxmlformats.org/officeDocument/2006/relationships/oleObject" Target="../embeddings/oleObject231.bin"/><Relationship Id="rId9" Type="http://schemas.openxmlformats.org/officeDocument/2006/relationships/oleObject" Target="../embeddings/oleObject236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47.bin"/><Relationship Id="rId13" Type="http://schemas.openxmlformats.org/officeDocument/2006/relationships/oleObject" Target="../embeddings/oleObject252.bin"/><Relationship Id="rId3" Type="http://schemas.openxmlformats.org/officeDocument/2006/relationships/oleObject" Target="../embeddings/oleObject242.bin"/><Relationship Id="rId7" Type="http://schemas.openxmlformats.org/officeDocument/2006/relationships/oleObject" Target="../embeddings/oleObject246.bin"/><Relationship Id="rId12" Type="http://schemas.openxmlformats.org/officeDocument/2006/relationships/oleObject" Target="../embeddings/oleObject251.bin"/><Relationship Id="rId2" Type="http://schemas.openxmlformats.org/officeDocument/2006/relationships/oleObject" Target="../embeddings/oleObject241.bin"/><Relationship Id="rId1" Type="http://schemas.openxmlformats.org/officeDocument/2006/relationships/vmlDrawing" Target="../drawings/vmlDrawing22.vml"/><Relationship Id="rId6" Type="http://schemas.openxmlformats.org/officeDocument/2006/relationships/oleObject" Target="../embeddings/oleObject245.bin"/><Relationship Id="rId11" Type="http://schemas.openxmlformats.org/officeDocument/2006/relationships/oleObject" Target="../embeddings/oleObject250.bin"/><Relationship Id="rId5" Type="http://schemas.openxmlformats.org/officeDocument/2006/relationships/oleObject" Target="../embeddings/oleObject244.bin"/><Relationship Id="rId10" Type="http://schemas.openxmlformats.org/officeDocument/2006/relationships/oleObject" Target="../embeddings/oleObject249.bin"/><Relationship Id="rId4" Type="http://schemas.openxmlformats.org/officeDocument/2006/relationships/oleObject" Target="../embeddings/oleObject243.bin"/><Relationship Id="rId9" Type="http://schemas.openxmlformats.org/officeDocument/2006/relationships/oleObject" Target="../embeddings/oleObject24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59.bin"/><Relationship Id="rId13" Type="http://schemas.openxmlformats.org/officeDocument/2006/relationships/oleObject" Target="../embeddings/oleObject264.bin"/><Relationship Id="rId3" Type="http://schemas.openxmlformats.org/officeDocument/2006/relationships/oleObject" Target="../embeddings/oleObject254.bin"/><Relationship Id="rId7" Type="http://schemas.openxmlformats.org/officeDocument/2006/relationships/oleObject" Target="../embeddings/oleObject258.bin"/><Relationship Id="rId12" Type="http://schemas.openxmlformats.org/officeDocument/2006/relationships/oleObject" Target="../embeddings/oleObject263.bin"/><Relationship Id="rId2" Type="http://schemas.openxmlformats.org/officeDocument/2006/relationships/oleObject" Target="../embeddings/oleObject253.bin"/><Relationship Id="rId1" Type="http://schemas.openxmlformats.org/officeDocument/2006/relationships/vmlDrawing" Target="../drawings/vmlDrawing23.vml"/><Relationship Id="rId6" Type="http://schemas.openxmlformats.org/officeDocument/2006/relationships/oleObject" Target="../embeddings/oleObject257.bin"/><Relationship Id="rId11" Type="http://schemas.openxmlformats.org/officeDocument/2006/relationships/oleObject" Target="../embeddings/oleObject262.bin"/><Relationship Id="rId5" Type="http://schemas.openxmlformats.org/officeDocument/2006/relationships/oleObject" Target="../embeddings/oleObject256.bin"/><Relationship Id="rId10" Type="http://schemas.openxmlformats.org/officeDocument/2006/relationships/oleObject" Target="../embeddings/oleObject261.bin"/><Relationship Id="rId4" Type="http://schemas.openxmlformats.org/officeDocument/2006/relationships/oleObject" Target="../embeddings/oleObject255.bin"/><Relationship Id="rId9" Type="http://schemas.openxmlformats.org/officeDocument/2006/relationships/oleObject" Target="../embeddings/oleObject26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71.bin"/><Relationship Id="rId13" Type="http://schemas.openxmlformats.org/officeDocument/2006/relationships/oleObject" Target="../embeddings/oleObject276.bin"/><Relationship Id="rId3" Type="http://schemas.openxmlformats.org/officeDocument/2006/relationships/oleObject" Target="../embeddings/oleObject266.bin"/><Relationship Id="rId7" Type="http://schemas.openxmlformats.org/officeDocument/2006/relationships/oleObject" Target="../embeddings/oleObject270.bin"/><Relationship Id="rId12" Type="http://schemas.openxmlformats.org/officeDocument/2006/relationships/oleObject" Target="../embeddings/oleObject275.bin"/><Relationship Id="rId2" Type="http://schemas.openxmlformats.org/officeDocument/2006/relationships/oleObject" Target="../embeddings/oleObject265.bin"/><Relationship Id="rId1" Type="http://schemas.openxmlformats.org/officeDocument/2006/relationships/vmlDrawing" Target="../drawings/vmlDrawing24.vml"/><Relationship Id="rId6" Type="http://schemas.openxmlformats.org/officeDocument/2006/relationships/oleObject" Target="../embeddings/oleObject269.bin"/><Relationship Id="rId11" Type="http://schemas.openxmlformats.org/officeDocument/2006/relationships/oleObject" Target="../embeddings/oleObject274.bin"/><Relationship Id="rId5" Type="http://schemas.openxmlformats.org/officeDocument/2006/relationships/oleObject" Target="../embeddings/oleObject268.bin"/><Relationship Id="rId10" Type="http://schemas.openxmlformats.org/officeDocument/2006/relationships/oleObject" Target="../embeddings/oleObject273.bin"/><Relationship Id="rId4" Type="http://schemas.openxmlformats.org/officeDocument/2006/relationships/oleObject" Target="../embeddings/oleObject267.bin"/><Relationship Id="rId9" Type="http://schemas.openxmlformats.org/officeDocument/2006/relationships/oleObject" Target="../embeddings/oleObject27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83.bin"/><Relationship Id="rId13" Type="http://schemas.openxmlformats.org/officeDocument/2006/relationships/oleObject" Target="../embeddings/oleObject288.bin"/><Relationship Id="rId3" Type="http://schemas.openxmlformats.org/officeDocument/2006/relationships/oleObject" Target="../embeddings/oleObject278.bin"/><Relationship Id="rId7" Type="http://schemas.openxmlformats.org/officeDocument/2006/relationships/oleObject" Target="../embeddings/oleObject282.bin"/><Relationship Id="rId12" Type="http://schemas.openxmlformats.org/officeDocument/2006/relationships/oleObject" Target="../embeddings/oleObject287.bin"/><Relationship Id="rId2" Type="http://schemas.openxmlformats.org/officeDocument/2006/relationships/oleObject" Target="../embeddings/oleObject277.bin"/><Relationship Id="rId1" Type="http://schemas.openxmlformats.org/officeDocument/2006/relationships/vmlDrawing" Target="../drawings/vmlDrawing25.vml"/><Relationship Id="rId6" Type="http://schemas.openxmlformats.org/officeDocument/2006/relationships/oleObject" Target="../embeddings/oleObject281.bin"/><Relationship Id="rId11" Type="http://schemas.openxmlformats.org/officeDocument/2006/relationships/oleObject" Target="../embeddings/oleObject286.bin"/><Relationship Id="rId5" Type="http://schemas.openxmlformats.org/officeDocument/2006/relationships/oleObject" Target="../embeddings/oleObject280.bin"/><Relationship Id="rId10" Type="http://schemas.openxmlformats.org/officeDocument/2006/relationships/oleObject" Target="../embeddings/oleObject285.bin"/><Relationship Id="rId4" Type="http://schemas.openxmlformats.org/officeDocument/2006/relationships/oleObject" Target="../embeddings/oleObject279.bin"/><Relationship Id="rId9" Type="http://schemas.openxmlformats.org/officeDocument/2006/relationships/oleObject" Target="../embeddings/oleObject28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95.bin"/><Relationship Id="rId13" Type="http://schemas.openxmlformats.org/officeDocument/2006/relationships/oleObject" Target="../embeddings/oleObject300.bin"/><Relationship Id="rId3" Type="http://schemas.openxmlformats.org/officeDocument/2006/relationships/oleObject" Target="../embeddings/oleObject290.bin"/><Relationship Id="rId7" Type="http://schemas.openxmlformats.org/officeDocument/2006/relationships/oleObject" Target="../embeddings/oleObject294.bin"/><Relationship Id="rId12" Type="http://schemas.openxmlformats.org/officeDocument/2006/relationships/oleObject" Target="../embeddings/oleObject299.bin"/><Relationship Id="rId2" Type="http://schemas.openxmlformats.org/officeDocument/2006/relationships/oleObject" Target="../embeddings/oleObject289.bin"/><Relationship Id="rId1" Type="http://schemas.openxmlformats.org/officeDocument/2006/relationships/vmlDrawing" Target="../drawings/vmlDrawing26.vml"/><Relationship Id="rId6" Type="http://schemas.openxmlformats.org/officeDocument/2006/relationships/oleObject" Target="../embeddings/oleObject293.bin"/><Relationship Id="rId11" Type="http://schemas.openxmlformats.org/officeDocument/2006/relationships/oleObject" Target="../embeddings/oleObject298.bin"/><Relationship Id="rId5" Type="http://schemas.openxmlformats.org/officeDocument/2006/relationships/oleObject" Target="../embeddings/oleObject292.bin"/><Relationship Id="rId10" Type="http://schemas.openxmlformats.org/officeDocument/2006/relationships/oleObject" Target="../embeddings/oleObject297.bin"/><Relationship Id="rId4" Type="http://schemas.openxmlformats.org/officeDocument/2006/relationships/oleObject" Target="../embeddings/oleObject291.bin"/><Relationship Id="rId9" Type="http://schemas.openxmlformats.org/officeDocument/2006/relationships/oleObject" Target="../embeddings/oleObject29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7.bin"/><Relationship Id="rId13" Type="http://schemas.openxmlformats.org/officeDocument/2006/relationships/oleObject" Target="../embeddings/oleObject312.bin"/><Relationship Id="rId3" Type="http://schemas.openxmlformats.org/officeDocument/2006/relationships/oleObject" Target="../embeddings/oleObject302.bin"/><Relationship Id="rId7" Type="http://schemas.openxmlformats.org/officeDocument/2006/relationships/oleObject" Target="../embeddings/oleObject306.bin"/><Relationship Id="rId12" Type="http://schemas.openxmlformats.org/officeDocument/2006/relationships/oleObject" Target="../embeddings/oleObject311.bin"/><Relationship Id="rId2" Type="http://schemas.openxmlformats.org/officeDocument/2006/relationships/oleObject" Target="../embeddings/oleObject301.bin"/><Relationship Id="rId1" Type="http://schemas.openxmlformats.org/officeDocument/2006/relationships/vmlDrawing" Target="../drawings/vmlDrawing27.vml"/><Relationship Id="rId6" Type="http://schemas.openxmlformats.org/officeDocument/2006/relationships/oleObject" Target="../embeddings/oleObject305.bin"/><Relationship Id="rId11" Type="http://schemas.openxmlformats.org/officeDocument/2006/relationships/oleObject" Target="../embeddings/oleObject310.bin"/><Relationship Id="rId5" Type="http://schemas.openxmlformats.org/officeDocument/2006/relationships/oleObject" Target="../embeddings/oleObject304.bin"/><Relationship Id="rId10" Type="http://schemas.openxmlformats.org/officeDocument/2006/relationships/oleObject" Target="../embeddings/oleObject309.bin"/><Relationship Id="rId4" Type="http://schemas.openxmlformats.org/officeDocument/2006/relationships/oleObject" Target="../embeddings/oleObject303.bin"/><Relationship Id="rId9" Type="http://schemas.openxmlformats.org/officeDocument/2006/relationships/oleObject" Target="../embeddings/oleObject30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.bin"/><Relationship Id="rId13" Type="http://schemas.openxmlformats.org/officeDocument/2006/relationships/oleObject" Target="../embeddings/oleObject23.bin"/><Relationship Id="rId3" Type="http://schemas.openxmlformats.org/officeDocument/2006/relationships/oleObject" Target="../embeddings/oleObject13.bin"/><Relationship Id="rId7" Type="http://schemas.openxmlformats.org/officeDocument/2006/relationships/oleObject" Target="../embeddings/oleObject17.bin"/><Relationship Id="rId12" Type="http://schemas.openxmlformats.org/officeDocument/2006/relationships/oleObject" Target="../embeddings/oleObject22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6.bin"/><Relationship Id="rId11" Type="http://schemas.openxmlformats.org/officeDocument/2006/relationships/oleObject" Target="../embeddings/oleObject21.bin"/><Relationship Id="rId5" Type="http://schemas.openxmlformats.org/officeDocument/2006/relationships/oleObject" Target="../embeddings/oleObject15.bin"/><Relationship Id="rId10" Type="http://schemas.openxmlformats.org/officeDocument/2006/relationships/oleObject" Target="../embeddings/oleObject20.bin"/><Relationship Id="rId4" Type="http://schemas.openxmlformats.org/officeDocument/2006/relationships/oleObject" Target="../embeddings/oleObject14.bin"/><Relationship Id="rId9" Type="http://schemas.openxmlformats.org/officeDocument/2006/relationships/oleObject" Target="../embeddings/oleObject19.bin"/><Relationship Id="rId14" Type="http://schemas.openxmlformats.org/officeDocument/2006/relationships/oleObject" Target="../embeddings/oleObject24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19.bin"/><Relationship Id="rId13" Type="http://schemas.openxmlformats.org/officeDocument/2006/relationships/oleObject" Target="../embeddings/oleObject324.bin"/><Relationship Id="rId3" Type="http://schemas.openxmlformats.org/officeDocument/2006/relationships/oleObject" Target="../embeddings/oleObject314.bin"/><Relationship Id="rId7" Type="http://schemas.openxmlformats.org/officeDocument/2006/relationships/oleObject" Target="../embeddings/oleObject318.bin"/><Relationship Id="rId12" Type="http://schemas.openxmlformats.org/officeDocument/2006/relationships/oleObject" Target="../embeddings/oleObject323.bin"/><Relationship Id="rId2" Type="http://schemas.openxmlformats.org/officeDocument/2006/relationships/oleObject" Target="../embeddings/oleObject313.bin"/><Relationship Id="rId1" Type="http://schemas.openxmlformats.org/officeDocument/2006/relationships/vmlDrawing" Target="../drawings/vmlDrawing28.vml"/><Relationship Id="rId6" Type="http://schemas.openxmlformats.org/officeDocument/2006/relationships/oleObject" Target="../embeddings/oleObject317.bin"/><Relationship Id="rId11" Type="http://schemas.openxmlformats.org/officeDocument/2006/relationships/oleObject" Target="../embeddings/oleObject322.bin"/><Relationship Id="rId5" Type="http://schemas.openxmlformats.org/officeDocument/2006/relationships/oleObject" Target="../embeddings/oleObject316.bin"/><Relationship Id="rId10" Type="http://schemas.openxmlformats.org/officeDocument/2006/relationships/oleObject" Target="../embeddings/oleObject321.bin"/><Relationship Id="rId4" Type="http://schemas.openxmlformats.org/officeDocument/2006/relationships/oleObject" Target="../embeddings/oleObject315.bin"/><Relationship Id="rId9" Type="http://schemas.openxmlformats.org/officeDocument/2006/relationships/oleObject" Target="../embeddings/oleObject32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31.bin"/><Relationship Id="rId13" Type="http://schemas.openxmlformats.org/officeDocument/2006/relationships/oleObject" Target="../embeddings/oleObject336.bin"/><Relationship Id="rId3" Type="http://schemas.openxmlformats.org/officeDocument/2006/relationships/oleObject" Target="../embeddings/oleObject326.bin"/><Relationship Id="rId7" Type="http://schemas.openxmlformats.org/officeDocument/2006/relationships/oleObject" Target="../embeddings/oleObject330.bin"/><Relationship Id="rId12" Type="http://schemas.openxmlformats.org/officeDocument/2006/relationships/oleObject" Target="../embeddings/oleObject335.bin"/><Relationship Id="rId2" Type="http://schemas.openxmlformats.org/officeDocument/2006/relationships/oleObject" Target="../embeddings/oleObject325.bin"/><Relationship Id="rId1" Type="http://schemas.openxmlformats.org/officeDocument/2006/relationships/vmlDrawing" Target="../drawings/vmlDrawing29.vml"/><Relationship Id="rId6" Type="http://schemas.openxmlformats.org/officeDocument/2006/relationships/oleObject" Target="../embeddings/oleObject329.bin"/><Relationship Id="rId11" Type="http://schemas.openxmlformats.org/officeDocument/2006/relationships/oleObject" Target="../embeddings/oleObject334.bin"/><Relationship Id="rId5" Type="http://schemas.openxmlformats.org/officeDocument/2006/relationships/oleObject" Target="../embeddings/oleObject328.bin"/><Relationship Id="rId10" Type="http://schemas.openxmlformats.org/officeDocument/2006/relationships/oleObject" Target="../embeddings/oleObject333.bin"/><Relationship Id="rId4" Type="http://schemas.openxmlformats.org/officeDocument/2006/relationships/oleObject" Target="../embeddings/oleObject327.bin"/><Relationship Id="rId9" Type="http://schemas.openxmlformats.org/officeDocument/2006/relationships/oleObject" Target="../embeddings/oleObject33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43.bin"/><Relationship Id="rId13" Type="http://schemas.openxmlformats.org/officeDocument/2006/relationships/oleObject" Target="../embeddings/oleObject348.bin"/><Relationship Id="rId3" Type="http://schemas.openxmlformats.org/officeDocument/2006/relationships/oleObject" Target="../embeddings/oleObject338.bin"/><Relationship Id="rId7" Type="http://schemas.openxmlformats.org/officeDocument/2006/relationships/oleObject" Target="../embeddings/oleObject342.bin"/><Relationship Id="rId12" Type="http://schemas.openxmlformats.org/officeDocument/2006/relationships/oleObject" Target="../embeddings/oleObject347.bin"/><Relationship Id="rId2" Type="http://schemas.openxmlformats.org/officeDocument/2006/relationships/oleObject" Target="../embeddings/oleObject337.bin"/><Relationship Id="rId1" Type="http://schemas.openxmlformats.org/officeDocument/2006/relationships/vmlDrawing" Target="../drawings/vmlDrawing30.vml"/><Relationship Id="rId6" Type="http://schemas.openxmlformats.org/officeDocument/2006/relationships/oleObject" Target="../embeddings/oleObject341.bin"/><Relationship Id="rId11" Type="http://schemas.openxmlformats.org/officeDocument/2006/relationships/oleObject" Target="../embeddings/oleObject346.bin"/><Relationship Id="rId5" Type="http://schemas.openxmlformats.org/officeDocument/2006/relationships/oleObject" Target="../embeddings/oleObject340.bin"/><Relationship Id="rId10" Type="http://schemas.openxmlformats.org/officeDocument/2006/relationships/oleObject" Target="../embeddings/oleObject345.bin"/><Relationship Id="rId4" Type="http://schemas.openxmlformats.org/officeDocument/2006/relationships/oleObject" Target="../embeddings/oleObject339.bin"/><Relationship Id="rId9" Type="http://schemas.openxmlformats.org/officeDocument/2006/relationships/oleObject" Target="../embeddings/oleObject344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55.bin"/><Relationship Id="rId13" Type="http://schemas.openxmlformats.org/officeDocument/2006/relationships/oleObject" Target="../embeddings/oleObject360.bin"/><Relationship Id="rId3" Type="http://schemas.openxmlformats.org/officeDocument/2006/relationships/oleObject" Target="../embeddings/oleObject350.bin"/><Relationship Id="rId7" Type="http://schemas.openxmlformats.org/officeDocument/2006/relationships/oleObject" Target="../embeddings/oleObject354.bin"/><Relationship Id="rId12" Type="http://schemas.openxmlformats.org/officeDocument/2006/relationships/oleObject" Target="../embeddings/oleObject359.bin"/><Relationship Id="rId2" Type="http://schemas.openxmlformats.org/officeDocument/2006/relationships/oleObject" Target="../embeddings/oleObject349.bin"/><Relationship Id="rId1" Type="http://schemas.openxmlformats.org/officeDocument/2006/relationships/vmlDrawing" Target="../drawings/vmlDrawing31.vml"/><Relationship Id="rId6" Type="http://schemas.openxmlformats.org/officeDocument/2006/relationships/oleObject" Target="../embeddings/oleObject353.bin"/><Relationship Id="rId11" Type="http://schemas.openxmlformats.org/officeDocument/2006/relationships/oleObject" Target="../embeddings/oleObject358.bin"/><Relationship Id="rId5" Type="http://schemas.openxmlformats.org/officeDocument/2006/relationships/oleObject" Target="../embeddings/oleObject352.bin"/><Relationship Id="rId10" Type="http://schemas.openxmlformats.org/officeDocument/2006/relationships/oleObject" Target="../embeddings/oleObject357.bin"/><Relationship Id="rId4" Type="http://schemas.openxmlformats.org/officeDocument/2006/relationships/oleObject" Target="../embeddings/oleObject351.bin"/><Relationship Id="rId9" Type="http://schemas.openxmlformats.org/officeDocument/2006/relationships/oleObject" Target="../embeddings/oleObject356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67.bin"/><Relationship Id="rId13" Type="http://schemas.openxmlformats.org/officeDocument/2006/relationships/oleObject" Target="../embeddings/oleObject372.bin"/><Relationship Id="rId3" Type="http://schemas.openxmlformats.org/officeDocument/2006/relationships/oleObject" Target="../embeddings/oleObject362.bin"/><Relationship Id="rId7" Type="http://schemas.openxmlformats.org/officeDocument/2006/relationships/oleObject" Target="../embeddings/oleObject366.bin"/><Relationship Id="rId12" Type="http://schemas.openxmlformats.org/officeDocument/2006/relationships/oleObject" Target="../embeddings/oleObject371.bin"/><Relationship Id="rId2" Type="http://schemas.openxmlformats.org/officeDocument/2006/relationships/oleObject" Target="../embeddings/oleObject361.bin"/><Relationship Id="rId1" Type="http://schemas.openxmlformats.org/officeDocument/2006/relationships/vmlDrawing" Target="../drawings/vmlDrawing32.vml"/><Relationship Id="rId6" Type="http://schemas.openxmlformats.org/officeDocument/2006/relationships/oleObject" Target="../embeddings/oleObject365.bin"/><Relationship Id="rId11" Type="http://schemas.openxmlformats.org/officeDocument/2006/relationships/oleObject" Target="../embeddings/oleObject370.bin"/><Relationship Id="rId5" Type="http://schemas.openxmlformats.org/officeDocument/2006/relationships/oleObject" Target="../embeddings/oleObject364.bin"/><Relationship Id="rId10" Type="http://schemas.openxmlformats.org/officeDocument/2006/relationships/oleObject" Target="../embeddings/oleObject369.bin"/><Relationship Id="rId4" Type="http://schemas.openxmlformats.org/officeDocument/2006/relationships/oleObject" Target="../embeddings/oleObject363.bin"/><Relationship Id="rId9" Type="http://schemas.openxmlformats.org/officeDocument/2006/relationships/oleObject" Target="../embeddings/oleObject36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79.bin"/><Relationship Id="rId13" Type="http://schemas.openxmlformats.org/officeDocument/2006/relationships/oleObject" Target="../embeddings/oleObject384.bin"/><Relationship Id="rId3" Type="http://schemas.openxmlformats.org/officeDocument/2006/relationships/oleObject" Target="../embeddings/oleObject374.bin"/><Relationship Id="rId7" Type="http://schemas.openxmlformats.org/officeDocument/2006/relationships/oleObject" Target="../embeddings/oleObject378.bin"/><Relationship Id="rId12" Type="http://schemas.openxmlformats.org/officeDocument/2006/relationships/oleObject" Target="../embeddings/oleObject383.bin"/><Relationship Id="rId2" Type="http://schemas.openxmlformats.org/officeDocument/2006/relationships/oleObject" Target="../embeddings/oleObject373.bin"/><Relationship Id="rId1" Type="http://schemas.openxmlformats.org/officeDocument/2006/relationships/vmlDrawing" Target="../drawings/vmlDrawing33.vml"/><Relationship Id="rId6" Type="http://schemas.openxmlformats.org/officeDocument/2006/relationships/oleObject" Target="../embeddings/oleObject377.bin"/><Relationship Id="rId11" Type="http://schemas.openxmlformats.org/officeDocument/2006/relationships/oleObject" Target="../embeddings/oleObject382.bin"/><Relationship Id="rId5" Type="http://schemas.openxmlformats.org/officeDocument/2006/relationships/oleObject" Target="../embeddings/oleObject376.bin"/><Relationship Id="rId10" Type="http://schemas.openxmlformats.org/officeDocument/2006/relationships/oleObject" Target="../embeddings/oleObject381.bin"/><Relationship Id="rId4" Type="http://schemas.openxmlformats.org/officeDocument/2006/relationships/oleObject" Target="../embeddings/oleObject375.bin"/><Relationship Id="rId9" Type="http://schemas.openxmlformats.org/officeDocument/2006/relationships/oleObject" Target="../embeddings/oleObject3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91.bin"/><Relationship Id="rId13" Type="http://schemas.openxmlformats.org/officeDocument/2006/relationships/oleObject" Target="../embeddings/oleObject396.bin"/><Relationship Id="rId3" Type="http://schemas.openxmlformats.org/officeDocument/2006/relationships/oleObject" Target="../embeddings/oleObject386.bin"/><Relationship Id="rId7" Type="http://schemas.openxmlformats.org/officeDocument/2006/relationships/oleObject" Target="../embeddings/oleObject390.bin"/><Relationship Id="rId12" Type="http://schemas.openxmlformats.org/officeDocument/2006/relationships/oleObject" Target="../embeddings/oleObject395.bin"/><Relationship Id="rId2" Type="http://schemas.openxmlformats.org/officeDocument/2006/relationships/oleObject" Target="../embeddings/oleObject385.bin"/><Relationship Id="rId1" Type="http://schemas.openxmlformats.org/officeDocument/2006/relationships/vmlDrawing" Target="../drawings/vmlDrawing34.vml"/><Relationship Id="rId6" Type="http://schemas.openxmlformats.org/officeDocument/2006/relationships/oleObject" Target="../embeddings/oleObject389.bin"/><Relationship Id="rId11" Type="http://schemas.openxmlformats.org/officeDocument/2006/relationships/oleObject" Target="../embeddings/oleObject394.bin"/><Relationship Id="rId5" Type="http://schemas.openxmlformats.org/officeDocument/2006/relationships/oleObject" Target="../embeddings/oleObject388.bin"/><Relationship Id="rId10" Type="http://schemas.openxmlformats.org/officeDocument/2006/relationships/oleObject" Target="../embeddings/oleObject393.bin"/><Relationship Id="rId4" Type="http://schemas.openxmlformats.org/officeDocument/2006/relationships/oleObject" Target="../embeddings/oleObject387.bin"/><Relationship Id="rId9" Type="http://schemas.openxmlformats.org/officeDocument/2006/relationships/oleObject" Target="../embeddings/oleObject392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03.bin"/><Relationship Id="rId13" Type="http://schemas.openxmlformats.org/officeDocument/2006/relationships/oleObject" Target="../embeddings/oleObject408.bin"/><Relationship Id="rId3" Type="http://schemas.openxmlformats.org/officeDocument/2006/relationships/oleObject" Target="../embeddings/oleObject398.bin"/><Relationship Id="rId7" Type="http://schemas.openxmlformats.org/officeDocument/2006/relationships/oleObject" Target="../embeddings/oleObject402.bin"/><Relationship Id="rId12" Type="http://schemas.openxmlformats.org/officeDocument/2006/relationships/oleObject" Target="../embeddings/oleObject407.bin"/><Relationship Id="rId2" Type="http://schemas.openxmlformats.org/officeDocument/2006/relationships/oleObject" Target="../embeddings/oleObject397.bin"/><Relationship Id="rId1" Type="http://schemas.openxmlformats.org/officeDocument/2006/relationships/vmlDrawing" Target="../drawings/vmlDrawing35.vml"/><Relationship Id="rId6" Type="http://schemas.openxmlformats.org/officeDocument/2006/relationships/oleObject" Target="../embeddings/oleObject401.bin"/><Relationship Id="rId11" Type="http://schemas.openxmlformats.org/officeDocument/2006/relationships/oleObject" Target="../embeddings/oleObject406.bin"/><Relationship Id="rId5" Type="http://schemas.openxmlformats.org/officeDocument/2006/relationships/oleObject" Target="../embeddings/oleObject400.bin"/><Relationship Id="rId10" Type="http://schemas.openxmlformats.org/officeDocument/2006/relationships/oleObject" Target="../embeddings/oleObject405.bin"/><Relationship Id="rId4" Type="http://schemas.openxmlformats.org/officeDocument/2006/relationships/oleObject" Target="../embeddings/oleObject399.bin"/><Relationship Id="rId9" Type="http://schemas.openxmlformats.org/officeDocument/2006/relationships/oleObject" Target="../embeddings/oleObject40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15.bin"/><Relationship Id="rId13" Type="http://schemas.openxmlformats.org/officeDocument/2006/relationships/oleObject" Target="../embeddings/oleObject420.bin"/><Relationship Id="rId3" Type="http://schemas.openxmlformats.org/officeDocument/2006/relationships/oleObject" Target="../embeddings/oleObject410.bin"/><Relationship Id="rId7" Type="http://schemas.openxmlformats.org/officeDocument/2006/relationships/oleObject" Target="../embeddings/oleObject414.bin"/><Relationship Id="rId12" Type="http://schemas.openxmlformats.org/officeDocument/2006/relationships/oleObject" Target="../embeddings/oleObject419.bin"/><Relationship Id="rId2" Type="http://schemas.openxmlformats.org/officeDocument/2006/relationships/oleObject" Target="../embeddings/oleObject409.bin"/><Relationship Id="rId1" Type="http://schemas.openxmlformats.org/officeDocument/2006/relationships/vmlDrawing" Target="../drawings/vmlDrawing36.vml"/><Relationship Id="rId6" Type="http://schemas.openxmlformats.org/officeDocument/2006/relationships/oleObject" Target="../embeddings/oleObject413.bin"/><Relationship Id="rId11" Type="http://schemas.openxmlformats.org/officeDocument/2006/relationships/oleObject" Target="../embeddings/oleObject418.bin"/><Relationship Id="rId5" Type="http://schemas.openxmlformats.org/officeDocument/2006/relationships/oleObject" Target="../embeddings/oleObject412.bin"/><Relationship Id="rId10" Type="http://schemas.openxmlformats.org/officeDocument/2006/relationships/oleObject" Target="../embeddings/oleObject417.bin"/><Relationship Id="rId4" Type="http://schemas.openxmlformats.org/officeDocument/2006/relationships/oleObject" Target="../embeddings/oleObject411.bin"/><Relationship Id="rId9" Type="http://schemas.openxmlformats.org/officeDocument/2006/relationships/oleObject" Target="../embeddings/oleObject416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26.bin"/><Relationship Id="rId13" Type="http://schemas.openxmlformats.org/officeDocument/2006/relationships/oleObject" Target="../embeddings/oleObject431.bin"/><Relationship Id="rId3" Type="http://schemas.openxmlformats.org/officeDocument/2006/relationships/oleObject" Target="../embeddings/oleObject421.bin"/><Relationship Id="rId7" Type="http://schemas.openxmlformats.org/officeDocument/2006/relationships/oleObject" Target="../embeddings/oleObject425.bin"/><Relationship Id="rId12" Type="http://schemas.openxmlformats.org/officeDocument/2006/relationships/oleObject" Target="../embeddings/oleObject430.bin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424.bin"/><Relationship Id="rId11" Type="http://schemas.openxmlformats.org/officeDocument/2006/relationships/oleObject" Target="../embeddings/oleObject429.bin"/><Relationship Id="rId5" Type="http://schemas.openxmlformats.org/officeDocument/2006/relationships/oleObject" Target="../embeddings/oleObject423.bin"/><Relationship Id="rId10" Type="http://schemas.openxmlformats.org/officeDocument/2006/relationships/oleObject" Target="../embeddings/oleObject428.bin"/><Relationship Id="rId4" Type="http://schemas.openxmlformats.org/officeDocument/2006/relationships/oleObject" Target="../embeddings/oleObject422.bin"/><Relationship Id="rId9" Type="http://schemas.openxmlformats.org/officeDocument/2006/relationships/oleObject" Target="../embeddings/oleObject427.bin"/><Relationship Id="rId14" Type="http://schemas.openxmlformats.org/officeDocument/2006/relationships/oleObject" Target="../embeddings/oleObject43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1.bin"/><Relationship Id="rId13" Type="http://schemas.openxmlformats.org/officeDocument/2006/relationships/oleObject" Target="../embeddings/oleObject36.bin"/><Relationship Id="rId3" Type="http://schemas.openxmlformats.org/officeDocument/2006/relationships/oleObject" Target="../embeddings/oleObject26.bin"/><Relationship Id="rId7" Type="http://schemas.openxmlformats.org/officeDocument/2006/relationships/oleObject" Target="../embeddings/oleObject30.bin"/><Relationship Id="rId12" Type="http://schemas.openxmlformats.org/officeDocument/2006/relationships/oleObject" Target="../embeddings/oleObject35.bin"/><Relationship Id="rId2" Type="http://schemas.openxmlformats.org/officeDocument/2006/relationships/oleObject" Target="../embeddings/oleObject25.bin"/><Relationship Id="rId1" Type="http://schemas.openxmlformats.org/officeDocument/2006/relationships/vmlDrawing" Target="../drawings/vmlDrawing4.vml"/><Relationship Id="rId6" Type="http://schemas.openxmlformats.org/officeDocument/2006/relationships/oleObject" Target="../embeddings/oleObject29.bin"/><Relationship Id="rId11" Type="http://schemas.openxmlformats.org/officeDocument/2006/relationships/oleObject" Target="../embeddings/oleObject34.bin"/><Relationship Id="rId5" Type="http://schemas.openxmlformats.org/officeDocument/2006/relationships/oleObject" Target="../embeddings/oleObject28.bin"/><Relationship Id="rId10" Type="http://schemas.openxmlformats.org/officeDocument/2006/relationships/oleObject" Target="../embeddings/oleObject33.bin"/><Relationship Id="rId4" Type="http://schemas.openxmlformats.org/officeDocument/2006/relationships/oleObject" Target="../embeddings/oleObject27.bin"/><Relationship Id="rId9" Type="http://schemas.openxmlformats.org/officeDocument/2006/relationships/oleObject" Target="../embeddings/oleObject32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39.bin"/><Relationship Id="rId13" Type="http://schemas.openxmlformats.org/officeDocument/2006/relationships/oleObject" Target="../embeddings/oleObject444.bin"/><Relationship Id="rId3" Type="http://schemas.openxmlformats.org/officeDocument/2006/relationships/oleObject" Target="../embeddings/oleObject434.bin"/><Relationship Id="rId7" Type="http://schemas.openxmlformats.org/officeDocument/2006/relationships/oleObject" Target="../embeddings/oleObject438.bin"/><Relationship Id="rId12" Type="http://schemas.openxmlformats.org/officeDocument/2006/relationships/oleObject" Target="../embeddings/oleObject443.bin"/><Relationship Id="rId2" Type="http://schemas.openxmlformats.org/officeDocument/2006/relationships/oleObject" Target="../embeddings/oleObject433.bin"/><Relationship Id="rId1" Type="http://schemas.openxmlformats.org/officeDocument/2006/relationships/vmlDrawing" Target="../drawings/vmlDrawing38.vml"/><Relationship Id="rId6" Type="http://schemas.openxmlformats.org/officeDocument/2006/relationships/oleObject" Target="../embeddings/oleObject437.bin"/><Relationship Id="rId11" Type="http://schemas.openxmlformats.org/officeDocument/2006/relationships/oleObject" Target="../embeddings/oleObject442.bin"/><Relationship Id="rId5" Type="http://schemas.openxmlformats.org/officeDocument/2006/relationships/oleObject" Target="../embeddings/oleObject436.bin"/><Relationship Id="rId10" Type="http://schemas.openxmlformats.org/officeDocument/2006/relationships/oleObject" Target="../embeddings/oleObject441.bin"/><Relationship Id="rId4" Type="http://schemas.openxmlformats.org/officeDocument/2006/relationships/oleObject" Target="../embeddings/oleObject435.bin"/><Relationship Id="rId9" Type="http://schemas.openxmlformats.org/officeDocument/2006/relationships/oleObject" Target="../embeddings/oleObject44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51.bin"/><Relationship Id="rId13" Type="http://schemas.openxmlformats.org/officeDocument/2006/relationships/oleObject" Target="../embeddings/oleObject456.bin"/><Relationship Id="rId3" Type="http://schemas.openxmlformats.org/officeDocument/2006/relationships/oleObject" Target="../embeddings/oleObject446.bin"/><Relationship Id="rId7" Type="http://schemas.openxmlformats.org/officeDocument/2006/relationships/oleObject" Target="../embeddings/oleObject450.bin"/><Relationship Id="rId12" Type="http://schemas.openxmlformats.org/officeDocument/2006/relationships/oleObject" Target="../embeddings/oleObject455.bin"/><Relationship Id="rId2" Type="http://schemas.openxmlformats.org/officeDocument/2006/relationships/oleObject" Target="../embeddings/oleObject445.bin"/><Relationship Id="rId1" Type="http://schemas.openxmlformats.org/officeDocument/2006/relationships/vmlDrawing" Target="../drawings/vmlDrawing39.vml"/><Relationship Id="rId6" Type="http://schemas.openxmlformats.org/officeDocument/2006/relationships/oleObject" Target="../embeddings/oleObject449.bin"/><Relationship Id="rId11" Type="http://schemas.openxmlformats.org/officeDocument/2006/relationships/oleObject" Target="../embeddings/oleObject454.bin"/><Relationship Id="rId5" Type="http://schemas.openxmlformats.org/officeDocument/2006/relationships/oleObject" Target="../embeddings/oleObject448.bin"/><Relationship Id="rId10" Type="http://schemas.openxmlformats.org/officeDocument/2006/relationships/oleObject" Target="../embeddings/oleObject453.bin"/><Relationship Id="rId4" Type="http://schemas.openxmlformats.org/officeDocument/2006/relationships/oleObject" Target="../embeddings/oleObject447.bin"/><Relationship Id="rId9" Type="http://schemas.openxmlformats.org/officeDocument/2006/relationships/oleObject" Target="../embeddings/oleObject452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62.bin"/><Relationship Id="rId13" Type="http://schemas.openxmlformats.org/officeDocument/2006/relationships/oleObject" Target="../embeddings/oleObject467.bin"/><Relationship Id="rId3" Type="http://schemas.openxmlformats.org/officeDocument/2006/relationships/oleObject" Target="../embeddings/oleObject457.bin"/><Relationship Id="rId7" Type="http://schemas.openxmlformats.org/officeDocument/2006/relationships/oleObject" Target="../embeddings/oleObject461.bin"/><Relationship Id="rId12" Type="http://schemas.openxmlformats.org/officeDocument/2006/relationships/oleObject" Target="../embeddings/oleObject466.bin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460.bin"/><Relationship Id="rId11" Type="http://schemas.openxmlformats.org/officeDocument/2006/relationships/oleObject" Target="../embeddings/oleObject465.bin"/><Relationship Id="rId5" Type="http://schemas.openxmlformats.org/officeDocument/2006/relationships/oleObject" Target="../embeddings/oleObject459.bin"/><Relationship Id="rId10" Type="http://schemas.openxmlformats.org/officeDocument/2006/relationships/oleObject" Target="../embeddings/oleObject464.bin"/><Relationship Id="rId4" Type="http://schemas.openxmlformats.org/officeDocument/2006/relationships/oleObject" Target="../embeddings/oleObject458.bin"/><Relationship Id="rId9" Type="http://schemas.openxmlformats.org/officeDocument/2006/relationships/oleObject" Target="../embeddings/oleObject463.bin"/><Relationship Id="rId14" Type="http://schemas.openxmlformats.org/officeDocument/2006/relationships/oleObject" Target="../embeddings/oleObject468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75.bin"/><Relationship Id="rId13" Type="http://schemas.openxmlformats.org/officeDocument/2006/relationships/oleObject" Target="../embeddings/oleObject480.bin"/><Relationship Id="rId3" Type="http://schemas.openxmlformats.org/officeDocument/2006/relationships/oleObject" Target="../embeddings/oleObject470.bin"/><Relationship Id="rId7" Type="http://schemas.openxmlformats.org/officeDocument/2006/relationships/oleObject" Target="../embeddings/oleObject474.bin"/><Relationship Id="rId12" Type="http://schemas.openxmlformats.org/officeDocument/2006/relationships/oleObject" Target="../embeddings/oleObject479.bin"/><Relationship Id="rId2" Type="http://schemas.openxmlformats.org/officeDocument/2006/relationships/oleObject" Target="../embeddings/oleObject469.bin"/><Relationship Id="rId1" Type="http://schemas.openxmlformats.org/officeDocument/2006/relationships/vmlDrawing" Target="../drawings/vmlDrawing41.vml"/><Relationship Id="rId6" Type="http://schemas.openxmlformats.org/officeDocument/2006/relationships/oleObject" Target="../embeddings/oleObject473.bin"/><Relationship Id="rId11" Type="http://schemas.openxmlformats.org/officeDocument/2006/relationships/oleObject" Target="../embeddings/oleObject478.bin"/><Relationship Id="rId5" Type="http://schemas.openxmlformats.org/officeDocument/2006/relationships/oleObject" Target="../embeddings/oleObject472.bin"/><Relationship Id="rId10" Type="http://schemas.openxmlformats.org/officeDocument/2006/relationships/oleObject" Target="../embeddings/oleObject477.bin"/><Relationship Id="rId4" Type="http://schemas.openxmlformats.org/officeDocument/2006/relationships/oleObject" Target="../embeddings/oleObject471.bin"/><Relationship Id="rId9" Type="http://schemas.openxmlformats.org/officeDocument/2006/relationships/oleObject" Target="../embeddings/oleObject476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87.bin"/><Relationship Id="rId13" Type="http://schemas.openxmlformats.org/officeDocument/2006/relationships/oleObject" Target="../embeddings/oleObject492.bin"/><Relationship Id="rId3" Type="http://schemas.openxmlformats.org/officeDocument/2006/relationships/oleObject" Target="../embeddings/oleObject482.bin"/><Relationship Id="rId7" Type="http://schemas.openxmlformats.org/officeDocument/2006/relationships/oleObject" Target="../embeddings/oleObject486.bin"/><Relationship Id="rId12" Type="http://schemas.openxmlformats.org/officeDocument/2006/relationships/oleObject" Target="../embeddings/oleObject491.bin"/><Relationship Id="rId2" Type="http://schemas.openxmlformats.org/officeDocument/2006/relationships/oleObject" Target="../embeddings/oleObject481.bin"/><Relationship Id="rId1" Type="http://schemas.openxmlformats.org/officeDocument/2006/relationships/vmlDrawing" Target="../drawings/vmlDrawing42.vml"/><Relationship Id="rId6" Type="http://schemas.openxmlformats.org/officeDocument/2006/relationships/oleObject" Target="../embeddings/oleObject485.bin"/><Relationship Id="rId11" Type="http://schemas.openxmlformats.org/officeDocument/2006/relationships/oleObject" Target="../embeddings/oleObject490.bin"/><Relationship Id="rId5" Type="http://schemas.openxmlformats.org/officeDocument/2006/relationships/oleObject" Target="../embeddings/oleObject484.bin"/><Relationship Id="rId10" Type="http://schemas.openxmlformats.org/officeDocument/2006/relationships/oleObject" Target="../embeddings/oleObject489.bin"/><Relationship Id="rId4" Type="http://schemas.openxmlformats.org/officeDocument/2006/relationships/oleObject" Target="../embeddings/oleObject483.bin"/><Relationship Id="rId9" Type="http://schemas.openxmlformats.org/officeDocument/2006/relationships/oleObject" Target="../embeddings/oleObject488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99.bin"/><Relationship Id="rId13" Type="http://schemas.openxmlformats.org/officeDocument/2006/relationships/oleObject" Target="../embeddings/oleObject504.bin"/><Relationship Id="rId3" Type="http://schemas.openxmlformats.org/officeDocument/2006/relationships/oleObject" Target="../embeddings/oleObject494.bin"/><Relationship Id="rId7" Type="http://schemas.openxmlformats.org/officeDocument/2006/relationships/oleObject" Target="../embeddings/oleObject498.bin"/><Relationship Id="rId12" Type="http://schemas.openxmlformats.org/officeDocument/2006/relationships/oleObject" Target="../embeddings/oleObject503.bin"/><Relationship Id="rId2" Type="http://schemas.openxmlformats.org/officeDocument/2006/relationships/oleObject" Target="../embeddings/oleObject493.bin"/><Relationship Id="rId1" Type="http://schemas.openxmlformats.org/officeDocument/2006/relationships/vmlDrawing" Target="../drawings/vmlDrawing43.vml"/><Relationship Id="rId6" Type="http://schemas.openxmlformats.org/officeDocument/2006/relationships/oleObject" Target="../embeddings/oleObject497.bin"/><Relationship Id="rId11" Type="http://schemas.openxmlformats.org/officeDocument/2006/relationships/oleObject" Target="../embeddings/oleObject502.bin"/><Relationship Id="rId5" Type="http://schemas.openxmlformats.org/officeDocument/2006/relationships/oleObject" Target="../embeddings/oleObject496.bin"/><Relationship Id="rId10" Type="http://schemas.openxmlformats.org/officeDocument/2006/relationships/oleObject" Target="../embeddings/oleObject501.bin"/><Relationship Id="rId4" Type="http://schemas.openxmlformats.org/officeDocument/2006/relationships/oleObject" Target="../embeddings/oleObject495.bin"/><Relationship Id="rId9" Type="http://schemas.openxmlformats.org/officeDocument/2006/relationships/oleObject" Target="../embeddings/oleObject500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11.bin"/><Relationship Id="rId13" Type="http://schemas.openxmlformats.org/officeDocument/2006/relationships/oleObject" Target="../embeddings/oleObject516.bin"/><Relationship Id="rId3" Type="http://schemas.openxmlformats.org/officeDocument/2006/relationships/oleObject" Target="../embeddings/oleObject506.bin"/><Relationship Id="rId7" Type="http://schemas.openxmlformats.org/officeDocument/2006/relationships/oleObject" Target="../embeddings/oleObject510.bin"/><Relationship Id="rId12" Type="http://schemas.openxmlformats.org/officeDocument/2006/relationships/oleObject" Target="../embeddings/oleObject515.bin"/><Relationship Id="rId2" Type="http://schemas.openxmlformats.org/officeDocument/2006/relationships/oleObject" Target="../embeddings/oleObject505.bin"/><Relationship Id="rId1" Type="http://schemas.openxmlformats.org/officeDocument/2006/relationships/vmlDrawing" Target="../drawings/vmlDrawing44.vml"/><Relationship Id="rId6" Type="http://schemas.openxmlformats.org/officeDocument/2006/relationships/oleObject" Target="../embeddings/oleObject509.bin"/><Relationship Id="rId11" Type="http://schemas.openxmlformats.org/officeDocument/2006/relationships/oleObject" Target="../embeddings/oleObject514.bin"/><Relationship Id="rId5" Type="http://schemas.openxmlformats.org/officeDocument/2006/relationships/oleObject" Target="../embeddings/oleObject508.bin"/><Relationship Id="rId10" Type="http://schemas.openxmlformats.org/officeDocument/2006/relationships/oleObject" Target="../embeddings/oleObject513.bin"/><Relationship Id="rId4" Type="http://schemas.openxmlformats.org/officeDocument/2006/relationships/oleObject" Target="../embeddings/oleObject507.bin"/><Relationship Id="rId9" Type="http://schemas.openxmlformats.org/officeDocument/2006/relationships/oleObject" Target="../embeddings/oleObject512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23.bin"/><Relationship Id="rId13" Type="http://schemas.openxmlformats.org/officeDocument/2006/relationships/oleObject" Target="../embeddings/oleObject528.bin"/><Relationship Id="rId3" Type="http://schemas.openxmlformats.org/officeDocument/2006/relationships/oleObject" Target="../embeddings/oleObject518.bin"/><Relationship Id="rId7" Type="http://schemas.openxmlformats.org/officeDocument/2006/relationships/oleObject" Target="../embeddings/oleObject522.bin"/><Relationship Id="rId12" Type="http://schemas.openxmlformats.org/officeDocument/2006/relationships/oleObject" Target="../embeddings/oleObject527.bin"/><Relationship Id="rId2" Type="http://schemas.openxmlformats.org/officeDocument/2006/relationships/oleObject" Target="../embeddings/oleObject517.bin"/><Relationship Id="rId1" Type="http://schemas.openxmlformats.org/officeDocument/2006/relationships/vmlDrawing" Target="../drawings/vmlDrawing45.vml"/><Relationship Id="rId6" Type="http://schemas.openxmlformats.org/officeDocument/2006/relationships/oleObject" Target="../embeddings/oleObject521.bin"/><Relationship Id="rId11" Type="http://schemas.openxmlformats.org/officeDocument/2006/relationships/oleObject" Target="../embeddings/oleObject526.bin"/><Relationship Id="rId5" Type="http://schemas.openxmlformats.org/officeDocument/2006/relationships/oleObject" Target="../embeddings/oleObject520.bin"/><Relationship Id="rId10" Type="http://schemas.openxmlformats.org/officeDocument/2006/relationships/oleObject" Target="../embeddings/oleObject525.bin"/><Relationship Id="rId4" Type="http://schemas.openxmlformats.org/officeDocument/2006/relationships/oleObject" Target="../embeddings/oleObject519.bin"/><Relationship Id="rId9" Type="http://schemas.openxmlformats.org/officeDocument/2006/relationships/oleObject" Target="../embeddings/oleObject524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35.bin"/><Relationship Id="rId13" Type="http://schemas.openxmlformats.org/officeDocument/2006/relationships/oleObject" Target="../embeddings/oleObject540.bin"/><Relationship Id="rId3" Type="http://schemas.openxmlformats.org/officeDocument/2006/relationships/oleObject" Target="../embeddings/oleObject530.bin"/><Relationship Id="rId7" Type="http://schemas.openxmlformats.org/officeDocument/2006/relationships/oleObject" Target="../embeddings/oleObject534.bin"/><Relationship Id="rId12" Type="http://schemas.openxmlformats.org/officeDocument/2006/relationships/oleObject" Target="../embeddings/oleObject539.bin"/><Relationship Id="rId2" Type="http://schemas.openxmlformats.org/officeDocument/2006/relationships/oleObject" Target="../embeddings/oleObject529.bin"/><Relationship Id="rId1" Type="http://schemas.openxmlformats.org/officeDocument/2006/relationships/vmlDrawing" Target="../drawings/vmlDrawing46.vml"/><Relationship Id="rId6" Type="http://schemas.openxmlformats.org/officeDocument/2006/relationships/oleObject" Target="../embeddings/oleObject533.bin"/><Relationship Id="rId11" Type="http://schemas.openxmlformats.org/officeDocument/2006/relationships/oleObject" Target="../embeddings/oleObject538.bin"/><Relationship Id="rId5" Type="http://schemas.openxmlformats.org/officeDocument/2006/relationships/oleObject" Target="../embeddings/oleObject532.bin"/><Relationship Id="rId10" Type="http://schemas.openxmlformats.org/officeDocument/2006/relationships/oleObject" Target="../embeddings/oleObject537.bin"/><Relationship Id="rId4" Type="http://schemas.openxmlformats.org/officeDocument/2006/relationships/oleObject" Target="../embeddings/oleObject531.bin"/><Relationship Id="rId9" Type="http://schemas.openxmlformats.org/officeDocument/2006/relationships/oleObject" Target="../embeddings/oleObject536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47.bin"/><Relationship Id="rId13" Type="http://schemas.openxmlformats.org/officeDocument/2006/relationships/oleObject" Target="../embeddings/oleObject552.bin"/><Relationship Id="rId3" Type="http://schemas.openxmlformats.org/officeDocument/2006/relationships/oleObject" Target="../embeddings/oleObject542.bin"/><Relationship Id="rId7" Type="http://schemas.openxmlformats.org/officeDocument/2006/relationships/oleObject" Target="../embeddings/oleObject546.bin"/><Relationship Id="rId12" Type="http://schemas.openxmlformats.org/officeDocument/2006/relationships/oleObject" Target="../embeddings/oleObject551.bin"/><Relationship Id="rId2" Type="http://schemas.openxmlformats.org/officeDocument/2006/relationships/oleObject" Target="../embeddings/oleObject541.bin"/><Relationship Id="rId1" Type="http://schemas.openxmlformats.org/officeDocument/2006/relationships/vmlDrawing" Target="../drawings/vmlDrawing47.vml"/><Relationship Id="rId6" Type="http://schemas.openxmlformats.org/officeDocument/2006/relationships/oleObject" Target="../embeddings/oleObject545.bin"/><Relationship Id="rId11" Type="http://schemas.openxmlformats.org/officeDocument/2006/relationships/oleObject" Target="../embeddings/oleObject550.bin"/><Relationship Id="rId5" Type="http://schemas.openxmlformats.org/officeDocument/2006/relationships/oleObject" Target="../embeddings/oleObject544.bin"/><Relationship Id="rId10" Type="http://schemas.openxmlformats.org/officeDocument/2006/relationships/oleObject" Target="../embeddings/oleObject549.bin"/><Relationship Id="rId4" Type="http://schemas.openxmlformats.org/officeDocument/2006/relationships/oleObject" Target="../embeddings/oleObject543.bin"/><Relationship Id="rId9" Type="http://schemas.openxmlformats.org/officeDocument/2006/relationships/oleObject" Target="../embeddings/oleObject5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3.bin"/><Relationship Id="rId13" Type="http://schemas.openxmlformats.org/officeDocument/2006/relationships/oleObject" Target="../embeddings/oleObject48.bin"/><Relationship Id="rId3" Type="http://schemas.openxmlformats.org/officeDocument/2006/relationships/oleObject" Target="../embeddings/oleObject38.bin"/><Relationship Id="rId7" Type="http://schemas.openxmlformats.org/officeDocument/2006/relationships/oleObject" Target="../embeddings/oleObject42.bin"/><Relationship Id="rId12" Type="http://schemas.openxmlformats.org/officeDocument/2006/relationships/oleObject" Target="../embeddings/oleObject47.bin"/><Relationship Id="rId2" Type="http://schemas.openxmlformats.org/officeDocument/2006/relationships/oleObject" Target="../embeddings/oleObject37.bin"/><Relationship Id="rId1" Type="http://schemas.openxmlformats.org/officeDocument/2006/relationships/vmlDrawing" Target="../drawings/vmlDrawing5.vml"/><Relationship Id="rId6" Type="http://schemas.openxmlformats.org/officeDocument/2006/relationships/oleObject" Target="../embeddings/oleObject41.bin"/><Relationship Id="rId11" Type="http://schemas.openxmlformats.org/officeDocument/2006/relationships/oleObject" Target="../embeddings/oleObject46.bin"/><Relationship Id="rId5" Type="http://schemas.openxmlformats.org/officeDocument/2006/relationships/oleObject" Target="../embeddings/oleObject40.bin"/><Relationship Id="rId10" Type="http://schemas.openxmlformats.org/officeDocument/2006/relationships/oleObject" Target="../embeddings/oleObject45.bin"/><Relationship Id="rId4" Type="http://schemas.openxmlformats.org/officeDocument/2006/relationships/oleObject" Target="../embeddings/oleObject39.bin"/><Relationship Id="rId9" Type="http://schemas.openxmlformats.org/officeDocument/2006/relationships/oleObject" Target="../embeddings/oleObject4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59.bin"/><Relationship Id="rId13" Type="http://schemas.openxmlformats.org/officeDocument/2006/relationships/oleObject" Target="../embeddings/oleObject564.bin"/><Relationship Id="rId3" Type="http://schemas.openxmlformats.org/officeDocument/2006/relationships/oleObject" Target="../embeddings/oleObject554.bin"/><Relationship Id="rId7" Type="http://schemas.openxmlformats.org/officeDocument/2006/relationships/oleObject" Target="../embeddings/oleObject558.bin"/><Relationship Id="rId12" Type="http://schemas.openxmlformats.org/officeDocument/2006/relationships/oleObject" Target="../embeddings/oleObject563.bin"/><Relationship Id="rId2" Type="http://schemas.openxmlformats.org/officeDocument/2006/relationships/oleObject" Target="../embeddings/oleObject553.bin"/><Relationship Id="rId1" Type="http://schemas.openxmlformats.org/officeDocument/2006/relationships/vmlDrawing" Target="../drawings/vmlDrawing48.vml"/><Relationship Id="rId6" Type="http://schemas.openxmlformats.org/officeDocument/2006/relationships/oleObject" Target="../embeddings/oleObject557.bin"/><Relationship Id="rId11" Type="http://schemas.openxmlformats.org/officeDocument/2006/relationships/oleObject" Target="../embeddings/oleObject562.bin"/><Relationship Id="rId5" Type="http://schemas.openxmlformats.org/officeDocument/2006/relationships/oleObject" Target="../embeddings/oleObject556.bin"/><Relationship Id="rId10" Type="http://schemas.openxmlformats.org/officeDocument/2006/relationships/oleObject" Target="../embeddings/oleObject561.bin"/><Relationship Id="rId4" Type="http://schemas.openxmlformats.org/officeDocument/2006/relationships/oleObject" Target="../embeddings/oleObject555.bin"/><Relationship Id="rId9" Type="http://schemas.openxmlformats.org/officeDocument/2006/relationships/oleObject" Target="../embeddings/oleObject560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71.bin"/><Relationship Id="rId13" Type="http://schemas.openxmlformats.org/officeDocument/2006/relationships/oleObject" Target="../embeddings/oleObject576.bin"/><Relationship Id="rId3" Type="http://schemas.openxmlformats.org/officeDocument/2006/relationships/oleObject" Target="../embeddings/oleObject566.bin"/><Relationship Id="rId7" Type="http://schemas.openxmlformats.org/officeDocument/2006/relationships/oleObject" Target="../embeddings/oleObject570.bin"/><Relationship Id="rId12" Type="http://schemas.openxmlformats.org/officeDocument/2006/relationships/oleObject" Target="../embeddings/oleObject575.bin"/><Relationship Id="rId2" Type="http://schemas.openxmlformats.org/officeDocument/2006/relationships/oleObject" Target="../embeddings/oleObject565.bin"/><Relationship Id="rId1" Type="http://schemas.openxmlformats.org/officeDocument/2006/relationships/vmlDrawing" Target="../drawings/vmlDrawing49.vml"/><Relationship Id="rId6" Type="http://schemas.openxmlformats.org/officeDocument/2006/relationships/oleObject" Target="../embeddings/oleObject569.bin"/><Relationship Id="rId11" Type="http://schemas.openxmlformats.org/officeDocument/2006/relationships/oleObject" Target="../embeddings/oleObject574.bin"/><Relationship Id="rId5" Type="http://schemas.openxmlformats.org/officeDocument/2006/relationships/oleObject" Target="../embeddings/oleObject568.bin"/><Relationship Id="rId10" Type="http://schemas.openxmlformats.org/officeDocument/2006/relationships/oleObject" Target="../embeddings/oleObject573.bin"/><Relationship Id="rId4" Type="http://schemas.openxmlformats.org/officeDocument/2006/relationships/oleObject" Target="../embeddings/oleObject567.bin"/><Relationship Id="rId9" Type="http://schemas.openxmlformats.org/officeDocument/2006/relationships/oleObject" Target="../embeddings/oleObject572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83.bin"/><Relationship Id="rId13" Type="http://schemas.openxmlformats.org/officeDocument/2006/relationships/oleObject" Target="../embeddings/oleObject588.bin"/><Relationship Id="rId3" Type="http://schemas.openxmlformats.org/officeDocument/2006/relationships/oleObject" Target="../embeddings/oleObject578.bin"/><Relationship Id="rId7" Type="http://schemas.openxmlformats.org/officeDocument/2006/relationships/oleObject" Target="../embeddings/oleObject582.bin"/><Relationship Id="rId12" Type="http://schemas.openxmlformats.org/officeDocument/2006/relationships/oleObject" Target="../embeddings/oleObject587.bin"/><Relationship Id="rId2" Type="http://schemas.openxmlformats.org/officeDocument/2006/relationships/oleObject" Target="../embeddings/oleObject577.bin"/><Relationship Id="rId1" Type="http://schemas.openxmlformats.org/officeDocument/2006/relationships/vmlDrawing" Target="../drawings/vmlDrawing50.vml"/><Relationship Id="rId6" Type="http://schemas.openxmlformats.org/officeDocument/2006/relationships/oleObject" Target="../embeddings/oleObject581.bin"/><Relationship Id="rId11" Type="http://schemas.openxmlformats.org/officeDocument/2006/relationships/oleObject" Target="../embeddings/oleObject586.bin"/><Relationship Id="rId5" Type="http://schemas.openxmlformats.org/officeDocument/2006/relationships/oleObject" Target="../embeddings/oleObject580.bin"/><Relationship Id="rId10" Type="http://schemas.openxmlformats.org/officeDocument/2006/relationships/oleObject" Target="../embeddings/oleObject585.bin"/><Relationship Id="rId4" Type="http://schemas.openxmlformats.org/officeDocument/2006/relationships/oleObject" Target="../embeddings/oleObject579.bin"/><Relationship Id="rId9" Type="http://schemas.openxmlformats.org/officeDocument/2006/relationships/oleObject" Target="../embeddings/oleObject584.bin"/><Relationship Id="rId14" Type="http://schemas.openxmlformats.org/officeDocument/2006/relationships/oleObject" Target="../embeddings/oleObject589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96.bin"/><Relationship Id="rId13" Type="http://schemas.openxmlformats.org/officeDocument/2006/relationships/oleObject" Target="../embeddings/oleObject601.bin"/><Relationship Id="rId3" Type="http://schemas.openxmlformats.org/officeDocument/2006/relationships/oleObject" Target="../embeddings/oleObject591.bin"/><Relationship Id="rId7" Type="http://schemas.openxmlformats.org/officeDocument/2006/relationships/oleObject" Target="../embeddings/oleObject595.bin"/><Relationship Id="rId12" Type="http://schemas.openxmlformats.org/officeDocument/2006/relationships/oleObject" Target="../embeddings/oleObject600.bin"/><Relationship Id="rId2" Type="http://schemas.openxmlformats.org/officeDocument/2006/relationships/oleObject" Target="../embeddings/oleObject590.bin"/><Relationship Id="rId1" Type="http://schemas.openxmlformats.org/officeDocument/2006/relationships/vmlDrawing" Target="../drawings/vmlDrawing51.vml"/><Relationship Id="rId6" Type="http://schemas.openxmlformats.org/officeDocument/2006/relationships/oleObject" Target="../embeddings/oleObject594.bin"/><Relationship Id="rId11" Type="http://schemas.openxmlformats.org/officeDocument/2006/relationships/oleObject" Target="../embeddings/oleObject599.bin"/><Relationship Id="rId5" Type="http://schemas.openxmlformats.org/officeDocument/2006/relationships/oleObject" Target="../embeddings/oleObject593.bin"/><Relationship Id="rId15" Type="http://schemas.openxmlformats.org/officeDocument/2006/relationships/oleObject" Target="../embeddings/oleObject603.bin"/><Relationship Id="rId10" Type="http://schemas.openxmlformats.org/officeDocument/2006/relationships/oleObject" Target="../embeddings/oleObject598.bin"/><Relationship Id="rId4" Type="http://schemas.openxmlformats.org/officeDocument/2006/relationships/oleObject" Target="../embeddings/oleObject592.bin"/><Relationship Id="rId9" Type="http://schemas.openxmlformats.org/officeDocument/2006/relationships/oleObject" Target="../embeddings/oleObject597.bin"/><Relationship Id="rId14" Type="http://schemas.openxmlformats.org/officeDocument/2006/relationships/oleObject" Target="../embeddings/oleObject602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09.bin"/><Relationship Id="rId13" Type="http://schemas.openxmlformats.org/officeDocument/2006/relationships/oleObject" Target="../embeddings/oleObject614.bin"/><Relationship Id="rId3" Type="http://schemas.openxmlformats.org/officeDocument/2006/relationships/oleObject" Target="../embeddings/oleObject604.bin"/><Relationship Id="rId7" Type="http://schemas.openxmlformats.org/officeDocument/2006/relationships/oleObject" Target="../embeddings/oleObject608.bin"/><Relationship Id="rId12" Type="http://schemas.openxmlformats.org/officeDocument/2006/relationships/oleObject" Target="../embeddings/oleObject613.bin"/><Relationship Id="rId2" Type="http://schemas.openxmlformats.org/officeDocument/2006/relationships/vmlDrawing" Target="../drawings/vmlDrawing52.vml"/><Relationship Id="rId16" Type="http://schemas.openxmlformats.org/officeDocument/2006/relationships/oleObject" Target="../embeddings/oleObject617.bin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607.bin"/><Relationship Id="rId11" Type="http://schemas.openxmlformats.org/officeDocument/2006/relationships/oleObject" Target="../embeddings/oleObject612.bin"/><Relationship Id="rId5" Type="http://schemas.openxmlformats.org/officeDocument/2006/relationships/oleObject" Target="../embeddings/oleObject606.bin"/><Relationship Id="rId15" Type="http://schemas.openxmlformats.org/officeDocument/2006/relationships/oleObject" Target="../embeddings/oleObject616.bin"/><Relationship Id="rId10" Type="http://schemas.openxmlformats.org/officeDocument/2006/relationships/oleObject" Target="../embeddings/oleObject611.bin"/><Relationship Id="rId4" Type="http://schemas.openxmlformats.org/officeDocument/2006/relationships/oleObject" Target="../embeddings/oleObject605.bin"/><Relationship Id="rId9" Type="http://schemas.openxmlformats.org/officeDocument/2006/relationships/oleObject" Target="../embeddings/oleObject610.bin"/><Relationship Id="rId14" Type="http://schemas.openxmlformats.org/officeDocument/2006/relationships/oleObject" Target="../embeddings/oleObject61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24.bin"/><Relationship Id="rId13" Type="http://schemas.openxmlformats.org/officeDocument/2006/relationships/oleObject" Target="../embeddings/oleObject629.bin"/><Relationship Id="rId3" Type="http://schemas.openxmlformats.org/officeDocument/2006/relationships/oleObject" Target="../embeddings/oleObject619.bin"/><Relationship Id="rId7" Type="http://schemas.openxmlformats.org/officeDocument/2006/relationships/oleObject" Target="../embeddings/oleObject623.bin"/><Relationship Id="rId12" Type="http://schemas.openxmlformats.org/officeDocument/2006/relationships/oleObject" Target="../embeddings/oleObject628.bin"/><Relationship Id="rId2" Type="http://schemas.openxmlformats.org/officeDocument/2006/relationships/oleObject" Target="../embeddings/oleObject618.bin"/><Relationship Id="rId1" Type="http://schemas.openxmlformats.org/officeDocument/2006/relationships/vmlDrawing" Target="../drawings/vmlDrawing53.vml"/><Relationship Id="rId6" Type="http://schemas.openxmlformats.org/officeDocument/2006/relationships/oleObject" Target="../embeddings/oleObject622.bin"/><Relationship Id="rId11" Type="http://schemas.openxmlformats.org/officeDocument/2006/relationships/oleObject" Target="../embeddings/oleObject627.bin"/><Relationship Id="rId5" Type="http://schemas.openxmlformats.org/officeDocument/2006/relationships/oleObject" Target="../embeddings/oleObject621.bin"/><Relationship Id="rId15" Type="http://schemas.openxmlformats.org/officeDocument/2006/relationships/oleObject" Target="../embeddings/oleObject631.bin"/><Relationship Id="rId10" Type="http://schemas.openxmlformats.org/officeDocument/2006/relationships/oleObject" Target="../embeddings/oleObject626.bin"/><Relationship Id="rId4" Type="http://schemas.openxmlformats.org/officeDocument/2006/relationships/oleObject" Target="../embeddings/oleObject620.bin"/><Relationship Id="rId9" Type="http://schemas.openxmlformats.org/officeDocument/2006/relationships/oleObject" Target="../embeddings/oleObject625.bin"/><Relationship Id="rId14" Type="http://schemas.openxmlformats.org/officeDocument/2006/relationships/oleObject" Target="../embeddings/oleObject630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38.bin"/><Relationship Id="rId13" Type="http://schemas.openxmlformats.org/officeDocument/2006/relationships/oleObject" Target="../embeddings/oleObject643.bin"/><Relationship Id="rId3" Type="http://schemas.openxmlformats.org/officeDocument/2006/relationships/oleObject" Target="../embeddings/oleObject633.bin"/><Relationship Id="rId7" Type="http://schemas.openxmlformats.org/officeDocument/2006/relationships/oleObject" Target="../embeddings/oleObject637.bin"/><Relationship Id="rId12" Type="http://schemas.openxmlformats.org/officeDocument/2006/relationships/oleObject" Target="../embeddings/oleObject642.bin"/><Relationship Id="rId2" Type="http://schemas.openxmlformats.org/officeDocument/2006/relationships/oleObject" Target="../embeddings/oleObject632.bin"/><Relationship Id="rId1" Type="http://schemas.openxmlformats.org/officeDocument/2006/relationships/vmlDrawing" Target="../drawings/vmlDrawing54.vml"/><Relationship Id="rId6" Type="http://schemas.openxmlformats.org/officeDocument/2006/relationships/oleObject" Target="../embeddings/oleObject636.bin"/><Relationship Id="rId11" Type="http://schemas.openxmlformats.org/officeDocument/2006/relationships/oleObject" Target="../embeddings/oleObject641.bin"/><Relationship Id="rId5" Type="http://schemas.openxmlformats.org/officeDocument/2006/relationships/oleObject" Target="../embeddings/oleObject635.bin"/><Relationship Id="rId15" Type="http://schemas.openxmlformats.org/officeDocument/2006/relationships/oleObject" Target="../embeddings/oleObject645.bin"/><Relationship Id="rId10" Type="http://schemas.openxmlformats.org/officeDocument/2006/relationships/oleObject" Target="../embeddings/oleObject640.bin"/><Relationship Id="rId4" Type="http://schemas.openxmlformats.org/officeDocument/2006/relationships/oleObject" Target="../embeddings/oleObject634.bin"/><Relationship Id="rId9" Type="http://schemas.openxmlformats.org/officeDocument/2006/relationships/oleObject" Target="../embeddings/oleObject639.bin"/><Relationship Id="rId14" Type="http://schemas.openxmlformats.org/officeDocument/2006/relationships/oleObject" Target="../embeddings/oleObject644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52.bin"/><Relationship Id="rId13" Type="http://schemas.openxmlformats.org/officeDocument/2006/relationships/oleObject" Target="../embeddings/oleObject657.bin"/><Relationship Id="rId3" Type="http://schemas.openxmlformats.org/officeDocument/2006/relationships/oleObject" Target="../embeddings/oleObject647.bin"/><Relationship Id="rId7" Type="http://schemas.openxmlformats.org/officeDocument/2006/relationships/oleObject" Target="../embeddings/oleObject651.bin"/><Relationship Id="rId12" Type="http://schemas.openxmlformats.org/officeDocument/2006/relationships/oleObject" Target="../embeddings/oleObject656.bin"/><Relationship Id="rId2" Type="http://schemas.openxmlformats.org/officeDocument/2006/relationships/oleObject" Target="../embeddings/oleObject646.bin"/><Relationship Id="rId1" Type="http://schemas.openxmlformats.org/officeDocument/2006/relationships/vmlDrawing" Target="../drawings/vmlDrawing55.vml"/><Relationship Id="rId6" Type="http://schemas.openxmlformats.org/officeDocument/2006/relationships/oleObject" Target="../embeddings/oleObject650.bin"/><Relationship Id="rId11" Type="http://schemas.openxmlformats.org/officeDocument/2006/relationships/oleObject" Target="../embeddings/oleObject655.bin"/><Relationship Id="rId5" Type="http://schemas.openxmlformats.org/officeDocument/2006/relationships/oleObject" Target="../embeddings/oleObject649.bin"/><Relationship Id="rId15" Type="http://schemas.openxmlformats.org/officeDocument/2006/relationships/oleObject" Target="../embeddings/oleObject659.bin"/><Relationship Id="rId10" Type="http://schemas.openxmlformats.org/officeDocument/2006/relationships/oleObject" Target="../embeddings/oleObject654.bin"/><Relationship Id="rId4" Type="http://schemas.openxmlformats.org/officeDocument/2006/relationships/oleObject" Target="../embeddings/oleObject648.bin"/><Relationship Id="rId9" Type="http://schemas.openxmlformats.org/officeDocument/2006/relationships/oleObject" Target="../embeddings/oleObject653.bin"/><Relationship Id="rId14" Type="http://schemas.openxmlformats.org/officeDocument/2006/relationships/oleObject" Target="../embeddings/oleObject658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65.bin"/><Relationship Id="rId13" Type="http://schemas.openxmlformats.org/officeDocument/2006/relationships/oleObject" Target="../embeddings/oleObject670.bin"/><Relationship Id="rId3" Type="http://schemas.openxmlformats.org/officeDocument/2006/relationships/oleObject" Target="../embeddings/oleObject660.bin"/><Relationship Id="rId7" Type="http://schemas.openxmlformats.org/officeDocument/2006/relationships/oleObject" Target="../embeddings/oleObject664.bin"/><Relationship Id="rId12" Type="http://schemas.openxmlformats.org/officeDocument/2006/relationships/oleObject" Target="../embeddings/oleObject669.bin"/><Relationship Id="rId2" Type="http://schemas.openxmlformats.org/officeDocument/2006/relationships/vmlDrawing" Target="../drawings/vmlDrawing56.vml"/><Relationship Id="rId16" Type="http://schemas.openxmlformats.org/officeDocument/2006/relationships/oleObject" Target="../embeddings/oleObject673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663.bin"/><Relationship Id="rId11" Type="http://schemas.openxmlformats.org/officeDocument/2006/relationships/oleObject" Target="../embeddings/oleObject668.bin"/><Relationship Id="rId5" Type="http://schemas.openxmlformats.org/officeDocument/2006/relationships/oleObject" Target="../embeddings/oleObject662.bin"/><Relationship Id="rId15" Type="http://schemas.openxmlformats.org/officeDocument/2006/relationships/oleObject" Target="../embeddings/oleObject672.bin"/><Relationship Id="rId10" Type="http://schemas.openxmlformats.org/officeDocument/2006/relationships/oleObject" Target="../embeddings/oleObject667.bin"/><Relationship Id="rId4" Type="http://schemas.openxmlformats.org/officeDocument/2006/relationships/oleObject" Target="../embeddings/oleObject661.bin"/><Relationship Id="rId9" Type="http://schemas.openxmlformats.org/officeDocument/2006/relationships/oleObject" Target="../embeddings/oleObject666.bin"/><Relationship Id="rId14" Type="http://schemas.openxmlformats.org/officeDocument/2006/relationships/oleObject" Target="../embeddings/oleObject671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79.bin"/><Relationship Id="rId13" Type="http://schemas.openxmlformats.org/officeDocument/2006/relationships/oleObject" Target="../embeddings/oleObject684.bin"/><Relationship Id="rId3" Type="http://schemas.openxmlformats.org/officeDocument/2006/relationships/oleObject" Target="../embeddings/oleObject674.bin"/><Relationship Id="rId7" Type="http://schemas.openxmlformats.org/officeDocument/2006/relationships/oleObject" Target="../embeddings/oleObject678.bin"/><Relationship Id="rId12" Type="http://schemas.openxmlformats.org/officeDocument/2006/relationships/oleObject" Target="../embeddings/oleObject683.bin"/><Relationship Id="rId2" Type="http://schemas.openxmlformats.org/officeDocument/2006/relationships/vmlDrawing" Target="../drawings/vmlDrawing57.vml"/><Relationship Id="rId16" Type="http://schemas.openxmlformats.org/officeDocument/2006/relationships/oleObject" Target="../embeddings/oleObject687.bin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677.bin"/><Relationship Id="rId11" Type="http://schemas.openxmlformats.org/officeDocument/2006/relationships/oleObject" Target="../embeddings/oleObject682.bin"/><Relationship Id="rId5" Type="http://schemas.openxmlformats.org/officeDocument/2006/relationships/oleObject" Target="../embeddings/oleObject676.bin"/><Relationship Id="rId15" Type="http://schemas.openxmlformats.org/officeDocument/2006/relationships/oleObject" Target="../embeddings/oleObject686.bin"/><Relationship Id="rId10" Type="http://schemas.openxmlformats.org/officeDocument/2006/relationships/oleObject" Target="../embeddings/oleObject681.bin"/><Relationship Id="rId4" Type="http://schemas.openxmlformats.org/officeDocument/2006/relationships/oleObject" Target="../embeddings/oleObject675.bin"/><Relationship Id="rId9" Type="http://schemas.openxmlformats.org/officeDocument/2006/relationships/oleObject" Target="../embeddings/oleObject680.bin"/><Relationship Id="rId14" Type="http://schemas.openxmlformats.org/officeDocument/2006/relationships/oleObject" Target="../embeddings/oleObject685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94.bin"/><Relationship Id="rId13" Type="http://schemas.openxmlformats.org/officeDocument/2006/relationships/oleObject" Target="../embeddings/oleObject699.bin"/><Relationship Id="rId3" Type="http://schemas.openxmlformats.org/officeDocument/2006/relationships/oleObject" Target="../embeddings/oleObject689.bin"/><Relationship Id="rId7" Type="http://schemas.openxmlformats.org/officeDocument/2006/relationships/oleObject" Target="../embeddings/oleObject693.bin"/><Relationship Id="rId12" Type="http://schemas.openxmlformats.org/officeDocument/2006/relationships/oleObject" Target="../embeddings/oleObject698.bin"/><Relationship Id="rId2" Type="http://schemas.openxmlformats.org/officeDocument/2006/relationships/oleObject" Target="../embeddings/oleObject688.bin"/><Relationship Id="rId1" Type="http://schemas.openxmlformats.org/officeDocument/2006/relationships/vmlDrawing" Target="../drawings/vmlDrawing58.vml"/><Relationship Id="rId6" Type="http://schemas.openxmlformats.org/officeDocument/2006/relationships/oleObject" Target="../embeddings/oleObject692.bin"/><Relationship Id="rId11" Type="http://schemas.openxmlformats.org/officeDocument/2006/relationships/oleObject" Target="../embeddings/oleObject697.bin"/><Relationship Id="rId5" Type="http://schemas.openxmlformats.org/officeDocument/2006/relationships/oleObject" Target="../embeddings/oleObject691.bin"/><Relationship Id="rId10" Type="http://schemas.openxmlformats.org/officeDocument/2006/relationships/oleObject" Target="../embeddings/oleObject696.bin"/><Relationship Id="rId4" Type="http://schemas.openxmlformats.org/officeDocument/2006/relationships/oleObject" Target="../embeddings/oleObject690.bin"/><Relationship Id="rId9" Type="http://schemas.openxmlformats.org/officeDocument/2006/relationships/oleObject" Target="../embeddings/oleObject695.bin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06.bin"/><Relationship Id="rId13" Type="http://schemas.openxmlformats.org/officeDocument/2006/relationships/oleObject" Target="../embeddings/oleObject711.bin"/><Relationship Id="rId3" Type="http://schemas.openxmlformats.org/officeDocument/2006/relationships/oleObject" Target="../embeddings/oleObject701.bin"/><Relationship Id="rId7" Type="http://schemas.openxmlformats.org/officeDocument/2006/relationships/oleObject" Target="../embeddings/oleObject705.bin"/><Relationship Id="rId12" Type="http://schemas.openxmlformats.org/officeDocument/2006/relationships/oleObject" Target="../embeddings/oleObject710.bin"/><Relationship Id="rId2" Type="http://schemas.openxmlformats.org/officeDocument/2006/relationships/oleObject" Target="../embeddings/oleObject700.bin"/><Relationship Id="rId1" Type="http://schemas.openxmlformats.org/officeDocument/2006/relationships/vmlDrawing" Target="../drawings/vmlDrawing59.vml"/><Relationship Id="rId6" Type="http://schemas.openxmlformats.org/officeDocument/2006/relationships/oleObject" Target="../embeddings/oleObject704.bin"/><Relationship Id="rId11" Type="http://schemas.openxmlformats.org/officeDocument/2006/relationships/oleObject" Target="../embeddings/oleObject709.bin"/><Relationship Id="rId5" Type="http://schemas.openxmlformats.org/officeDocument/2006/relationships/oleObject" Target="../embeddings/oleObject703.bin"/><Relationship Id="rId10" Type="http://schemas.openxmlformats.org/officeDocument/2006/relationships/oleObject" Target="../embeddings/oleObject708.bin"/><Relationship Id="rId4" Type="http://schemas.openxmlformats.org/officeDocument/2006/relationships/oleObject" Target="../embeddings/oleObject702.bin"/><Relationship Id="rId9" Type="http://schemas.openxmlformats.org/officeDocument/2006/relationships/oleObject" Target="../embeddings/oleObject707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18.bin"/><Relationship Id="rId13" Type="http://schemas.openxmlformats.org/officeDocument/2006/relationships/oleObject" Target="../embeddings/oleObject723.bin"/><Relationship Id="rId3" Type="http://schemas.openxmlformats.org/officeDocument/2006/relationships/oleObject" Target="../embeddings/oleObject713.bin"/><Relationship Id="rId7" Type="http://schemas.openxmlformats.org/officeDocument/2006/relationships/oleObject" Target="../embeddings/oleObject717.bin"/><Relationship Id="rId12" Type="http://schemas.openxmlformats.org/officeDocument/2006/relationships/oleObject" Target="../embeddings/oleObject722.bin"/><Relationship Id="rId2" Type="http://schemas.openxmlformats.org/officeDocument/2006/relationships/oleObject" Target="../embeddings/oleObject712.bin"/><Relationship Id="rId1" Type="http://schemas.openxmlformats.org/officeDocument/2006/relationships/vmlDrawing" Target="../drawings/vmlDrawing60.vml"/><Relationship Id="rId6" Type="http://schemas.openxmlformats.org/officeDocument/2006/relationships/oleObject" Target="../embeddings/oleObject716.bin"/><Relationship Id="rId11" Type="http://schemas.openxmlformats.org/officeDocument/2006/relationships/oleObject" Target="../embeddings/oleObject721.bin"/><Relationship Id="rId5" Type="http://schemas.openxmlformats.org/officeDocument/2006/relationships/oleObject" Target="../embeddings/oleObject715.bin"/><Relationship Id="rId10" Type="http://schemas.openxmlformats.org/officeDocument/2006/relationships/oleObject" Target="../embeddings/oleObject720.bin"/><Relationship Id="rId4" Type="http://schemas.openxmlformats.org/officeDocument/2006/relationships/oleObject" Target="../embeddings/oleObject714.bin"/><Relationship Id="rId9" Type="http://schemas.openxmlformats.org/officeDocument/2006/relationships/oleObject" Target="../embeddings/oleObject719.bin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30.bin"/><Relationship Id="rId13" Type="http://schemas.openxmlformats.org/officeDocument/2006/relationships/oleObject" Target="../embeddings/oleObject735.bin"/><Relationship Id="rId3" Type="http://schemas.openxmlformats.org/officeDocument/2006/relationships/oleObject" Target="../embeddings/oleObject725.bin"/><Relationship Id="rId7" Type="http://schemas.openxmlformats.org/officeDocument/2006/relationships/oleObject" Target="../embeddings/oleObject729.bin"/><Relationship Id="rId12" Type="http://schemas.openxmlformats.org/officeDocument/2006/relationships/oleObject" Target="../embeddings/oleObject734.bin"/><Relationship Id="rId2" Type="http://schemas.openxmlformats.org/officeDocument/2006/relationships/oleObject" Target="../embeddings/oleObject724.bin"/><Relationship Id="rId1" Type="http://schemas.openxmlformats.org/officeDocument/2006/relationships/vmlDrawing" Target="../drawings/vmlDrawing61.vml"/><Relationship Id="rId6" Type="http://schemas.openxmlformats.org/officeDocument/2006/relationships/oleObject" Target="../embeddings/oleObject728.bin"/><Relationship Id="rId11" Type="http://schemas.openxmlformats.org/officeDocument/2006/relationships/oleObject" Target="../embeddings/oleObject733.bin"/><Relationship Id="rId5" Type="http://schemas.openxmlformats.org/officeDocument/2006/relationships/oleObject" Target="../embeddings/oleObject727.bin"/><Relationship Id="rId10" Type="http://schemas.openxmlformats.org/officeDocument/2006/relationships/oleObject" Target="../embeddings/oleObject732.bin"/><Relationship Id="rId4" Type="http://schemas.openxmlformats.org/officeDocument/2006/relationships/oleObject" Target="../embeddings/oleObject726.bin"/><Relationship Id="rId9" Type="http://schemas.openxmlformats.org/officeDocument/2006/relationships/oleObject" Target="../embeddings/oleObject73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5.bin"/><Relationship Id="rId13" Type="http://schemas.openxmlformats.org/officeDocument/2006/relationships/oleObject" Target="../embeddings/oleObject60.bin"/><Relationship Id="rId3" Type="http://schemas.openxmlformats.org/officeDocument/2006/relationships/oleObject" Target="../embeddings/oleObject50.bin"/><Relationship Id="rId7" Type="http://schemas.openxmlformats.org/officeDocument/2006/relationships/oleObject" Target="../embeddings/oleObject54.bin"/><Relationship Id="rId12" Type="http://schemas.openxmlformats.org/officeDocument/2006/relationships/oleObject" Target="../embeddings/oleObject59.bin"/><Relationship Id="rId2" Type="http://schemas.openxmlformats.org/officeDocument/2006/relationships/oleObject" Target="../embeddings/oleObject49.bin"/><Relationship Id="rId1" Type="http://schemas.openxmlformats.org/officeDocument/2006/relationships/vmlDrawing" Target="../drawings/vmlDrawing6.vml"/><Relationship Id="rId6" Type="http://schemas.openxmlformats.org/officeDocument/2006/relationships/oleObject" Target="../embeddings/oleObject53.bin"/><Relationship Id="rId11" Type="http://schemas.openxmlformats.org/officeDocument/2006/relationships/oleObject" Target="../embeddings/oleObject58.bin"/><Relationship Id="rId5" Type="http://schemas.openxmlformats.org/officeDocument/2006/relationships/oleObject" Target="../embeddings/oleObject52.bin"/><Relationship Id="rId10" Type="http://schemas.openxmlformats.org/officeDocument/2006/relationships/oleObject" Target="../embeddings/oleObject57.bin"/><Relationship Id="rId4" Type="http://schemas.openxmlformats.org/officeDocument/2006/relationships/oleObject" Target="../embeddings/oleObject51.bin"/><Relationship Id="rId9" Type="http://schemas.openxmlformats.org/officeDocument/2006/relationships/oleObject" Target="../embeddings/oleObject5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7.bin"/><Relationship Id="rId13" Type="http://schemas.openxmlformats.org/officeDocument/2006/relationships/oleObject" Target="../embeddings/oleObject72.bin"/><Relationship Id="rId3" Type="http://schemas.openxmlformats.org/officeDocument/2006/relationships/oleObject" Target="../embeddings/oleObject62.bin"/><Relationship Id="rId7" Type="http://schemas.openxmlformats.org/officeDocument/2006/relationships/oleObject" Target="../embeddings/oleObject66.bin"/><Relationship Id="rId12" Type="http://schemas.openxmlformats.org/officeDocument/2006/relationships/oleObject" Target="../embeddings/oleObject71.bin"/><Relationship Id="rId2" Type="http://schemas.openxmlformats.org/officeDocument/2006/relationships/oleObject" Target="../embeddings/oleObject61.bin"/><Relationship Id="rId1" Type="http://schemas.openxmlformats.org/officeDocument/2006/relationships/vmlDrawing" Target="../drawings/vmlDrawing7.vml"/><Relationship Id="rId6" Type="http://schemas.openxmlformats.org/officeDocument/2006/relationships/oleObject" Target="../embeddings/oleObject65.bin"/><Relationship Id="rId11" Type="http://schemas.openxmlformats.org/officeDocument/2006/relationships/oleObject" Target="../embeddings/oleObject70.bin"/><Relationship Id="rId5" Type="http://schemas.openxmlformats.org/officeDocument/2006/relationships/oleObject" Target="../embeddings/oleObject64.bin"/><Relationship Id="rId10" Type="http://schemas.openxmlformats.org/officeDocument/2006/relationships/oleObject" Target="../embeddings/oleObject69.bin"/><Relationship Id="rId4" Type="http://schemas.openxmlformats.org/officeDocument/2006/relationships/oleObject" Target="../embeddings/oleObject63.bin"/><Relationship Id="rId9" Type="http://schemas.openxmlformats.org/officeDocument/2006/relationships/oleObject" Target="../embeddings/oleObject6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9.bin"/><Relationship Id="rId13" Type="http://schemas.openxmlformats.org/officeDocument/2006/relationships/oleObject" Target="../embeddings/oleObject84.bin"/><Relationship Id="rId3" Type="http://schemas.openxmlformats.org/officeDocument/2006/relationships/oleObject" Target="../embeddings/oleObject74.bin"/><Relationship Id="rId7" Type="http://schemas.openxmlformats.org/officeDocument/2006/relationships/oleObject" Target="../embeddings/oleObject78.bin"/><Relationship Id="rId12" Type="http://schemas.openxmlformats.org/officeDocument/2006/relationships/oleObject" Target="../embeddings/oleObject83.bin"/><Relationship Id="rId2" Type="http://schemas.openxmlformats.org/officeDocument/2006/relationships/oleObject" Target="../embeddings/oleObject73.bin"/><Relationship Id="rId1" Type="http://schemas.openxmlformats.org/officeDocument/2006/relationships/vmlDrawing" Target="../drawings/vmlDrawing8.vml"/><Relationship Id="rId6" Type="http://schemas.openxmlformats.org/officeDocument/2006/relationships/oleObject" Target="../embeddings/oleObject77.bin"/><Relationship Id="rId11" Type="http://schemas.openxmlformats.org/officeDocument/2006/relationships/oleObject" Target="../embeddings/oleObject82.bin"/><Relationship Id="rId5" Type="http://schemas.openxmlformats.org/officeDocument/2006/relationships/oleObject" Target="../embeddings/oleObject76.bin"/><Relationship Id="rId10" Type="http://schemas.openxmlformats.org/officeDocument/2006/relationships/oleObject" Target="../embeddings/oleObject81.bin"/><Relationship Id="rId4" Type="http://schemas.openxmlformats.org/officeDocument/2006/relationships/oleObject" Target="../embeddings/oleObject75.bin"/><Relationship Id="rId9" Type="http://schemas.openxmlformats.org/officeDocument/2006/relationships/oleObject" Target="../embeddings/oleObject8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1">
    <tabColor rgb="FF00B050"/>
    <pageSetUpPr fitToPage="1"/>
  </sheetPr>
  <dimension ref="A1:T79"/>
  <sheetViews>
    <sheetView tabSelected="1" zoomScaleNormal="100" workbookViewId="0">
      <selection activeCell="A4" sqref="A4"/>
    </sheetView>
  </sheetViews>
  <sheetFormatPr defaultRowHeight="15"/>
  <cols>
    <col min="1" max="1" width="25.28515625" style="50" customWidth="1"/>
    <col min="2" max="2" width="17.5703125" style="50" bestFit="1" customWidth="1"/>
    <col min="3" max="3" width="25.140625" style="50" customWidth="1"/>
    <col min="4" max="4" width="11.42578125" style="50" customWidth="1"/>
    <col min="5" max="5" width="11.5703125" style="50" bestFit="1" customWidth="1"/>
    <col min="6" max="6" width="13.5703125" style="50" customWidth="1"/>
    <col min="7" max="7" width="17.5703125" style="50" customWidth="1"/>
    <col min="8" max="8" width="11" style="50" customWidth="1"/>
    <col min="9" max="9" width="8.85546875" style="50" customWidth="1"/>
    <col min="10" max="10" width="5.7109375" style="50" customWidth="1"/>
    <col min="11" max="11" width="17.5703125" style="50" bestFit="1" customWidth="1"/>
    <col min="12" max="12" width="15.7109375" style="50" bestFit="1" customWidth="1"/>
    <col min="13" max="13" width="11" style="50" bestFit="1" customWidth="1"/>
    <col min="14" max="14" width="11.28515625" style="50" bestFit="1" customWidth="1"/>
    <col min="15" max="16" width="10.28515625" style="50" bestFit="1" customWidth="1"/>
    <col min="17" max="17" width="9" style="50" bestFit="1" customWidth="1"/>
    <col min="18" max="18" width="8.85546875" style="50" customWidth="1"/>
    <col min="19" max="19" width="22" style="50" customWidth="1"/>
    <col min="20" max="20" width="20" style="50" customWidth="1"/>
    <col min="21" max="21" width="11" style="50" bestFit="1" customWidth="1"/>
    <col min="22" max="22" width="9.140625" style="50"/>
    <col min="23" max="23" width="17.5703125" style="50" bestFit="1" customWidth="1"/>
    <col min="24" max="24" width="15.7109375" style="50" bestFit="1" customWidth="1"/>
    <col min="25" max="25" width="8.28515625" style="50" bestFit="1" customWidth="1"/>
    <col min="26" max="16384" width="9.140625" style="50"/>
  </cols>
  <sheetData>
    <row r="1" spans="1:19" ht="15" customHeight="1">
      <c r="A1" s="410" t="s">
        <v>144</v>
      </c>
      <c r="B1" s="410"/>
      <c r="C1" s="410"/>
    </row>
    <row r="2" spans="1:19">
      <c r="N2" s="51"/>
      <c r="O2" s="51"/>
      <c r="P2" s="51"/>
    </row>
    <row r="3" spans="1:19">
      <c r="A3" s="2"/>
      <c r="B3" s="408" t="s">
        <v>115</v>
      </c>
      <c r="C3" s="408"/>
      <c r="D3" s="408"/>
      <c r="E3" s="408"/>
      <c r="F3" s="408"/>
      <c r="G3" s="408"/>
      <c r="H3" s="408"/>
      <c r="I3" s="73"/>
      <c r="J3" s="73"/>
      <c r="K3" s="409" t="s">
        <v>116</v>
      </c>
      <c r="L3" s="409"/>
      <c r="M3" s="409"/>
      <c r="N3" s="7"/>
      <c r="O3" s="7"/>
      <c r="P3" s="7"/>
    </row>
    <row r="4" spans="1:19" ht="60" customHeight="1">
      <c r="A4" s="4" t="s">
        <v>117</v>
      </c>
      <c r="B4" s="5" t="s">
        <v>118</v>
      </c>
      <c r="C4" s="5" t="s">
        <v>119</v>
      </c>
      <c r="D4" s="6" t="s">
        <v>120</v>
      </c>
      <c r="E4" s="7" t="s">
        <v>296</v>
      </c>
      <c r="F4" s="7"/>
      <c r="G4" s="7"/>
      <c r="H4" s="6"/>
      <c r="I4" s="200" t="s">
        <v>347</v>
      </c>
      <c r="J4" s="200"/>
      <c r="K4" s="5" t="s">
        <v>118</v>
      </c>
      <c r="L4" s="5" t="s">
        <v>119</v>
      </c>
      <c r="M4" s="6" t="s">
        <v>120</v>
      </c>
    </row>
    <row r="5" spans="1:19">
      <c r="A5" s="50" t="s">
        <v>139</v>
      </c>
      <c r="B5" s="74">
        <f>'Hg_avg_Pet Coke_MMBtu'!C65</f>
        <v>8.2310387546507327E-8</v>
      </c>
      <c r="C5" s="74">
        <f>'Hg_avg_Pet Coke_MMBtu'!C98</f>
        <v>1.5996263764787728E-7</v>
      </c>
      <c r="D5" s="75">
        <f>'Hg_avg_Pet Coke_MMBtu'!C43</f>
        <v>5</v>
      </c>
      <c r="E5" s="282">
        <f>+C5*1000000</f>
        <v>0.1599626376478773</v>
      </c>
      <c r="F5" s="282">
        <v>0.2</v>
      </c>
      <c r="G5" s="283">
        <v>0.2</v>
      </c>
      <c r="H5" s="173" t="s">
        <v>299</v>
      </c>
      <c r="K5" s="74">
        <f>'Hg_New_Pet Coke_MMBtu'!C65</f>
        <v>6.4833333333333338E-8</v>
      </c>
      <c r="L5" s="74">
        <f>'Hg_New_Pet Coke_MMBtu'!C98</f>
        <v>3.0948816537378692E-7</v>
      </c>
      <c r="M5" s="75">
        <v>1</v>
      </c>
      <c r="P5" s="401"/>
    </row>
    <row r="6" spans="1:19">
      <c r="A6" s="50" t="s">
        <v>145</v>
      </c>
      <c r="B6" s="294">
        <f>Met_avg_PC_MMBtu!C65</f>
        <v>1.6247654681297634E-5</v>
      </c>
      <c r="C6" s="294">
        <f>Met_avg_PC_MMBtu!C98</f>
        <v>3.3085787019826045E-5</v>
      </c>
      <c r="D6" s="295">
        <f>Met_avg_PC_MMBtu!C43</f>
        <v>5</v>
      </c>
      <c r="E6" s="303">
        <f>Met_avg_PC_MMBtu!C104</f>
        <v>3.3085787019826045E-5</v>
      </c>
      <c r="F6" s="303">
        <v>4.0000000000000003E-5</v>
      </c>
      <c r="G6" s="301">
        <v>4.0000000000000003E-5</v>
      </c>
      <c r="H6" s="304" t="s">
        <v>113</v>
      </c>
      <c r="I6" s="51" t="str">
        <f>IF(E6/C6&lt;&gt;1,"3 x RDL","No")</f>
        <v>No</v>
      </c>
      <c r="J6" s="51"/>
      <c r="K6" s="294">
        <f>Met_New_PC_MMBtu!C65</f>
        <v>1.5074949056525545E-5</v>
      </c>
      <c r="L6" s="294">
        <f>Met_New_PC_MMBtu!$C$98</f>
        <v>6.2467421170589747E-5</v>
      </c>
      <c r="M6" s="295">
        <v>1</v>
      </c>
      <c r="P6" s="401"/>
    </row>
    <row r="7" spans="1:19">
      <c r="A7" s="50" t="s">
        <v>320</v>
      </c>
      <c r="B7" s="81">
        <f>PM_avg_PC_MMBtu!C65</f>
        <v>2.485419817957679E-3</v>
      </c>
      <c r="C7" s="81">
        <f>PM_avg_PC_MMBtu!C98</f>
        <v>7.7373472568418589E-3</v>
      </c>
      <c r="D7" s="82">
        <f>PM_avg_PC_MMBtu!C43</f>
        <v>5</v>
      </c>
      <c r="E7" s="280">
        <f>PM_avg_PC_MMBtu!C104</f>
        <v>7.7373472568418589E-3</v>
      </c>
      <c r="F7" s="280">
        <v>8.0000000000000002E-3</v>
      </c>
      <c r="G7" s="284">
        <v>8.0000000000000002E-3</v>
      </c>
      <c r="H7" s="174" t="s">
        <v>113</v>
      </c>
      <c r="I7" s="51" t="str">
        <f t="shared" ref="I7:I8" si="0">IF(E7/C7&lt;&gt;1,"3 x RDL","No")</f>
        <v>No</v>
      </c>
      <c r="J7" s="51"/>
      <c r="K7" s="81">
        <f>PM_New_PC_MMBtu!C65</f>
        <v>5.0000000000000001E-4</v>
      </c>
      <c r="L7" s="81">
        <f>PM_New_PC_MMBtu!C98</f>
        <v>2.0045162090722452E-3</v>
      </c>
      <c r="M7" s="82">
        <v>1</v>
      </c>
    </row>
    <row r="8" spans="1:19">
      <c r="A8" s="50" t="s">
        <v>140</v>
      </c>
      <c r="B8" s="77">
        <f>Acid_Gas_HCl_avg_PC_MMBtu!C65</f>
        <v>1.0295781710540782E-3</v>
      </c>
      <c r="C8" s="77">
        <f>Acid_Gas_HCl_avg_PC_MMBtu!C98</f>
        <v>4.0627510580984755E-3</v>
      </c>
      <c r="D8" s="78">
        <f>Acid_Gas_HCl_avg_PC_MMBtu!C43</f>
        <v>5</v>
      </c>
      <c r="E8" s="281">
        <f>Acid_Gas_HCl_avg_PC_MMBtu!$C$104</f>
        <v>4.0627510580984755E-3</v>
      </c>
      <c r="F8" s="281">
        <v>5.0000000000000001E-3</v>
      </c>
      <c r="G8" s="285">
        <v>5.0000000000000001E-3</v>
      </c>
      <c r="H8" s="175" t="s">
        <v>113</v>
      </c>
      <c r="I8" s="51" t="str">
        <f t="shared" si="0"/>
        <v>No</v>
      </c>
      <c r="J8" s="51"/>
      <c r="K8" s="77">
        <f>Acid_Gas_HCl_New_PC_MMBtu!C65</f>
        <v>1.8740399557884934E-5</v>
      </c>
      <c r="L8" s="77">
        <f>Acid_Gas_HCl_New_PC_MMBtu!C98</f>
        <v>2.3617688067173714E-5</v>
      </c>
      <c r="M8" s="78">
        <v>1</v>
      </c>
    </row>
    <row r="9" spans="1:19">
      <c r="A9" s="50" t="s">
        <v>155</v>
      </c>
      <c r="B9" s="318">
        <f>Acid_Gas_SO2_avg_PC_MMBtu!C65</f>
        <v>8.0858710736004188E-2</v>
      </c>
      <c r="C9" s="318">
        <f>Acid_Gas_SO2_avg_PC_MMBtu!C98</f>
        <v>0.21346464503045659</v>
      </c>
      <c r="D9" s="319">
        <f>Acid_Gas_SO2_avg_PC_MMBtu!C43</f>
        <v>5</v>
      </c>
      <c r="E9" s="320">
        <f>+C9</f>
        <v>0.21346464503045659</v>
      </c>
      <c r="F9" s="320">
        <v>0.3</v>
      </c>
      <c r="G9" s="321">
        <v>0.3</v>
      </c>
      <c r="H9" s="322" t="s">
        <v>113</v>
      </c>
      <c r="I9" s="51" t="s">
        <v>352</v>
      </c>
      <c r="J9" s="51"/>
      <c r="K9" s="318">
        <f>Acid_Gas_SO2_New_PC_MMBtu!C65</f>
        <v>2.2955565894205523E-2</v>
      </c>
      <c r="L9" s="318">
        <f>Acid_Gas_SO2_New_PC_MMBtu!C98</f>
        <v>3.3754743245751562E-2</v>
      </c>
      <c r="M9" s="319">
        <f>Acid_Gas_SO2_New_PC_MMBtu!C43</f>
        <v>1</v>
      </c>
    </row>
    <row r="10" spans="1:19">
      <c r="B10" s="52"/>
      <c r="C10" s="52"/>
    </row>
    <row r="12" spans="1:19">
      <c r="B12" s="408" t="s">
        <v>115</v>
      </c>
      <c r="C12" s="408"/>
      <c r="D12" s="408"/>
      <c r="E12" s="408"/>
      <c r="F12" s="408"/>
      <c r="G12" s="408"/>
      <c r="H12" s="408"/>
      <c r="I12" s="73"/>
      <c r="J12" s="73"/>
      <c r="K12" s="409" t="s">
        <v>116</v>
      </c>
      <c r="L12" s="409"/>
      <c r="M12" s="409"/>
      <c r="N12" s="409"/>
      <c r="O12" s="409"/>
      <c r="P12" s="409"/>
      <c r="Q12" s="409"/>
    </row>
    <row r="13" spans="1:19" ht="45">
      <c r="A13" s="4" t="s">
        <v>117</v>
      </c>
      <c r="B13" s="5" t="s">
        <v>359</v>
      </c>
      <c r="C13" s="5" t="s">
        <v>358</v>
      </c>
      <c r="D13" s="6" t="s">
        <v>120</v>
      </c>
      <c r="E13" s="7" t="s">
        <v>296</v>
      </c>
      <c r="F13" s="7"/>
      <c r="G13" s="7"/>
      <c r="H13" s="6"/>
      <c r="I13" s="200" t="s">
        <v>347</v>
      </c>
      <c r="J13" s="200"/>
      <c r="K13" s="5" t="s">
        <v>359</v>
      </c>
      <c r="L13" s="5" t="s">
        <v>358</v>
      </c>
      <c r="M13" s="6" t="s">
        <v>120</v>
      </c>
      <c r="N13" s="7" t="s">
        <v>296</v>
      </c>
      <c r="O13" s="7"/>
      <c r="P13" s="7"/>
      <c r="R13" s="200" t="s">
        <v>347</v>
      </c>
    </row>
    <row r="14" spans="1:19">
      <c r="A14" s="50" t="s">
        <v>139</v>
      </c>
      <c r="B14" s="74">
        <f>'Hg_avg_Pet Coke_MW'!C65</f>
        <v>8.4520395975740398E-7</v>
      </c>
      <c r="C14" s="74">
        <f>'Hg_avg_Pet Coke_MW'!C98</f>
        <v>1.6050833761937126E-6</v>
      </c>
      <c r="D14" s="75">
        <f>'Hg_avg_Pet Coke_MW'!C43</f>
        <v>5</v>
      </c>
      <c r="E14" s="286">
        <f>+C14*1000</f>
        <v>1.6050833761937125E-3</v>
      </c>
      <c r="F14" s="279">
        <v>2E-3</v>
      </c>
      <c r="G14" s="283">
        <v>2E-3</v>
      </c>
      <c r="H14" s="172" t="s">
        <v>297</v>
      </c>
      <c r="K14" s="74">
        <f>'Hg_New_Pet Coke_MW'!C65</f>
        <v>7.1150709677419351E-7</v>
      </c>
      <c r="L14" s="74">
        <f>'Hg_New_Pet Coke_MW'!C98</f>
        <v>1.0104763600331553E-6</v>
      </c>
      <c r="M14" s="75">
        <v>1</v>
      </c>
      <c r="N14" s="286">
        <f>+L14*1000</f>
        <v>1.0104763600331554E-3</v>
      </c>
      <c r="O14" s="279">
        <v>2E-3</v>
      </c>
      <c r="P14" s="283">
        <v>2E-3</v>
      </c>
      <c r="Q14" s="177" t="s">
        <v>297</v>
      </c>
    </row>
    <row r="15" spans="1:19">
      <c r="A15" s="50" t="s">
        <v>145</v>
      </c>
      <c r="B15" s="294">
        <f>Met_avg_PC_MW!C65</f>
        <v>1.9811160172003727E-4</v>
      </c>
      <c r="C15" s="294">
        <f>Met_avg_PC_MW!C98</f>
        <v>3.6323481983185533E-4</v>
      </c>
      <c r="D15" s="295">
        <f>Met_avg_PC_MW!C43</f>
        <v>5</v>
      </c>
      <c r="E15" s="299">
        <f>Met_avg_PC_MW!C104</f>
        <v>0.36323481983185535</v>
      </c>
      <c r="F15" s="300">
        <v>0.6</v>
      </c>
      <c r="G15" s="301">
        <v>0.6</v>
      </c>
      <c r="H15" s="302" t="s">
        <v>297</v>
      </c>
      <c r="I15" s="51" t="str">
        <f>IF(E15/C15&lt;&gt;1000,"3 x RDL","No")</f>
        <v>No</v>
      </c>
      <c r="J15" s="51"/>
      <c r="K15" s="294">
        <f>Met_New_PC_MW!C65</f>
        <v>1.3441019094269875E-4</v>
      </c>
      <c r="L15" s="294">
        <f>Met_New_PC_MW!C98</f>
        <v>5.5696758746938727E-4</v>
      </c>
      <c r="M15" s="295">
        <v>1</v>
      </c>
      <c r="N15" s="296">
        <f>IF(Met_New_PC_MW!C104&gt;E15,E15,Met_New_PC_MW!C104)</f>
        <v>0.36323481983185535</v>
      </c>
      <c r="O15" s="296">
        <v>0.6</v>
      </c>
      <c r="P15" s="297">
        <v>0.6</v>
      </c>
      <c r="Q15" s="298" t="s">
        <v>297</v>
      </c>
      <c r="R15" s="202" t="s">
        <v>348</v>
      </c>
      <c r="S15" s="201"/>
    </row>
    <row r="16" spans="1:19">
      <c r="A16" s="50" t="s">
        <v>320</v>
      </c>
      <c r="B16" s="81">
        <f>PM_avg_PC_MW!C65</f>
        <v>2.6839522137920905E-2</v>
      </c>
      <c r="C16" s="81">
        <f>PM_avg_PC_MW!C98</f>
        <v>8.3420876939254429E-2</v>
      </c>
      <c r="D16" s="82">
        <f>PM_avg_PC_MW!C43</f>
        <v>5</v>
      </c>
      <c r="E16" s="287">
        <f>PM_avg_PC_MW!$C$104</f>
        <v>8.3420876939254429E-2</v>
      </c>
      <c r="F16" s="289">
        <v>0.09</v>
      </c>
      <c r="G16" s="284">
        <v>0.09</v>
      </c>
      <c r="H16" s="82" t="s">
        <v>298</v>
      </c>
      <c r="I16" s="51" t="str">
        <f t="shared" ref="I16:I17" si="1">IF(E16/C16&lt;&gt;1,"3 x RDL","No")</f>
        <v>No</v>
      </c>
      <c r="J16" s="51"/>
      <c r="K16" s="81">
        <f>PM_New_PC_MW!C65</f>
        <v>4.4580645161290322E-3</v>
      </c>
      <c r="L16" s="81">
        <f>PM_New_PC_MW!C98</f>
        <v>1.7872525167340933E-2</v>
      </c>
      <c r="M16" s="82">
        <v>1</v>
      </c>
      <c r="N16" s="289">
        <f>PM_New_PC_MW!$C$104</f>
        <v>1.7872525167340933E-2</v>
      </c>
      <c r="O16" s="289">
        <v>0.02</v>
      </c>
      <c r="P16" s="284">
        <v>0.02</v>
      </c>
      <c r="Q16" s="176" t="s">
        <v>298</v>
      </c>
      <c r="R16" s="51" t="str">
        <f t="shared" ref="R16" si="2">IF(N16/L16&lt;&gt;1,"3 x RDL","No")</f>
        <v>No</v>
      </c>
    </row>
    <row r="17" spans="1:18">
      <c r="A17" s="50" t="s">
        <v>140</v>
      </c>
      <c r="B17" s="77">
        <f>Acid_Gas_HCl_avg_PC_MW!C65</f>
        <v>1.8167536194246346E-2</v>
      </c>
      <c r="C17" s="77">
        <f>Acid_Gas_HCl_avg_PC_MW!C98</f>
        <v>7.8803146493930248E-2</v>
      </c>
      <c r="D17" s="78">
        <f>Acid_Gas_HCl_avg_PC_MW!C43</f>
        <v>5</v>
      </c>
      <c r="E17" s="288">
        <f>Acid_Gas_HCl_avg_PC_MW!$C$104</f>
        <v>7.8803146493930248E-2</v>
      </c>
      <c r="F17" s="290">
        <v>0.08</v>
      </c>
      <c r="G17" s="285">
        <v>0.08</v>
      </c>
      <c r="H17" s="78" t="s">
        <v>298</v>
      </c>
      <c r="I17" s="51" t="str">
        <f t="shared" si="1"/>
        <v>No</v>
      </c>
      <c r="J17" s="51"/>
      <c r="K17" s="77">
        <f>Acid_Gas_HCl_New_PC_MW!C65</f>
        <v>2.1558576098994718E-4</v>
      </c>
      <c r="L17" s="77">
        <f>Acid_Gas_HCl_New_PC_MW!C98</f>
        <v>2.7169310019553762E-4</v>
      </c>
      <c r="M17" s="78">
        <v>1</v>
      </c>
      <c r="N17" s="288">
        <f>Acid_Gas_HCl_New_PC_MW!$C$104</f>
        <v>4.0000000000000002E-4</v>
      </c>
      <c r="O17" s="288">
        <v>4.0000000000000002E-4</v>
      </c>
      <c r="P17" s="285">
        <v>4.0000000000000002E-4</v>
      </c>
      <c r="Q17" s="178" t="s">
        <v>298</v>
      </c>
      <c r="R17" s="51" t="str">
        <f>IF(N17/L17&lt;&gt;1000,"3 x RDL","No")</f>
        <v>3 x RDL</v>
      </c>
    </row>
    <row r="18" spans="1:18">
      <c r="A18" s="50" t="s">
        <v>155</v>
      </c>
      <c r="B18" s="318">
        <f>Acid_Gas_SO2_avg_PC_MW!C65</f>
        <v>0.83934930378808159</v>
      </c>
      <c r="C18" s="318">
        <f>Acid_Gas_SO2_avg_PC_MW!C98</f>
        <v>1.9019169739166184</v>
      </c>
      <c r="D18" s="319">
        <f>Acid_Gas_SO2_avg_PC_MW!C43</f>
        <v>5</v>
      </c>
      <c r="E18" s="323">
        <f>+C18</f>
        <v>1.9019169739166184</v>
      </c>
      <c r="F18" s="324">
        <v>2</v>
      </c>
      <c r="G18" s="321">
        <v>2</v>
      </c>
      <c r="H18" s="319" t="s">
        <v>298</v>
      </c>
      <c r="I18" s="51" t="s">
        <v>352</v>
      </c>
      <c r="J18" s="51"/>
      <c r="K18" s="318">
        <f>Acid_Gas_SO2_New_PC_MW!C65</f>
        <v>0.24601308607980807</v>
      </c>
      <c r="L18" s="318">
        <f>Acid_Gas_SO2_New_PC_MW!C98</f>
        <v>0.36174706360931336</v>
      </c>
      <c r="M18" s="319">
        <f>Acid_Gas_SO2_New_PC_MW!C43</f>
        <v>1</v>
      </c>
      <c r="N18" s="320">
        <f>L18</f>
        <v>0.36174706360931336</v>
      </c>
      <c r="O18" s="320">
        <v>0.4</v>
      </c>
      <c r="P18" s="321">
        <v>0.4</v>
      </c>
      <c r="Q18" s="325" t="s">
        <v>298</v>
      </c>
      <c r="R18" s="51" t="s">
        <v>352</v>
      </c>
    </row>
    <row r="19" spans="1:18">
      <c r="B19" s="52"/>
      <c r="C19" s="52"/>
    </row>
    <row r="21" spans="1:18">
      <c r="B21" s="408" t="s">
        <v>115</v>
      </c>
      <c r="C21" s="408"/>
      <c r="D21" s="408"/>
      <c r="E21" s="408"/>
      <c r="F21" s="408"/>
      <c r="G21" s="408"/>
      <c r="H21" s="408"/>
      <c r="I21" s="73"/>
      <c r="J21" s="73"/>
      <c r="K21" s="409" t="s">
        <v>116</v>
      </c>
      <c r="L21" s="409"/>
      <c r="M21" s="409"/>
    </row>
    <row r="22" spans="1:18" ht="45">
      <c r="B22" s="5" t="s">
        <v>118</v>
      </c>
      <c r="C22" s="5" t="s">
        <v>119</v>
      </c>
      <c r="D22" s="6" t="s">
        <v>120</v>
      </c>
      <c r="E22" s="7" t="s">
        <v>353</v>
      </c>
      <c r="F22" s="7"/>
      <c r="G22" s="7"/>
      <c r="H22" s="6"/>
      <c r="I22" s="200" t="s">
        <v>347</v>
      </c>
      <c r="J22" s="200"/>
      <c r="K22" s="5" t="s">
        <v>118</v>
      </c>
      <c r="L22" s="5" t="s">
        <v>119</v>
      </c>
      <c r="M22" s="6" t="s">
        <v>120</v>
      </c>
      <c r="R22" s="200"/>
    </row>
    <row r="23" spans="1:18">
      <c r="A23" s="50" t="s">
        <v>146</v>
      </c>
      <c r="B23" s="305">
        <f>Sb_Avg_PC_MMBtu!C65</f>
        <v>3.8154258148110469E-8</v>
      </c>
      <c r="C23" s="305">
        <f>Sb_Avg_PC_MMBtu!C98</f>
        <v>8.7807673282393128E-8</v>
      </c>
      <c r="D23" s="306">
        <f>Sb_Avg_PC_MMBtu!C43</f>
        <v>5</v>
      </c>
      <c r="E23" s="307">
        <f>Sb_Avg_PC_MMBtu!$C$104</f>
        <v>0.71007622602619203</v>
      </c>
      <c r="F23" s="311">
        <v>0.8</v>
      </c>
      <c r="G23" s="309">
        <v>0.8</v>
      </c>
      <c r="H23" s="310" t="str">
        <f>Sb_Avg_PC_MMBtu!D104</f>
        <v>lb/TBtu</v>
      </c>
      <c r="I23" s="51" t="str">
        <f t="shared" ref="I23:I32" si="3">IF(E23/C23&lt;&gt;1000000,"3 x RDL","No")</f>
        <v>3 x RDL</v>
      </c>
      <c r="J23" s="51"/>
      <c r="K23" s="305">
        <f>Sb_New_PC_MMBtu!C65</f>
        <v>1.82614571436256E-8</v>
      </c>
      <c r="L23" s="305">
        <f>Sb_New_PC_MMBtu!C98</f>
        <v>7.3164320756094394E-8</v>
      </c>
      <c r="M23" s="306">
        <f>Sb_New_PC_MMBtu!C43</f>
        <v>1</v>
      </c>
    </row>
    <row r="24" spans="1:18">
      <c r="A24" s="50" t="s">
        <v>147</v>
      </c>
      <c r="B24" s="305">
        <f>As_Avg_PC_MMBtu!C65</f>
        <v>1.4149222889140886E-7</v>
      </c>
      <c r="C24" s="305">
        <f>As_Avg_PC_MMBtu!C98</f>
        <v>2.8119154181120771E-7</v>
      </c>
      <c r="D24" s="306">
        <f>As_Avg_PC_MMBtu!C43</f>
        <v>5</v>
      </c>
      <c r="E24" s="307">
        <f>As_Avg_PC_MMBtu!$C$104</f>
        <v>0.2811915418112077</v>
      </c>
      <c r="F24" s="311">
        <v>0.3</v>
      </c>
      <c r="G24" s="309">
        <v>0.3</v>
      </c>
      <c r="H24" s="310" t="s">
        <v>299</v>
      </c>
      <c r="I24" s="51" t="str">
        <f t="shared" si="3"/>
        <v>No</v>
      </c>
      <c r="J24" s="51"/>
      <c r="K24" s="305">
        <f>As_New_PC_MMBtu!C65</f>
        <v>4.1765363204990527E-8</v>
      </c>
      <c r="L24" s="305">
        <f>As_New_PC_MMBtu!C98</f>
        <v>1.1105323081608096E-7</v>
      </c>
      <c r="M24" s="306">
        <f>As_New_PC_MMBtu!C43</f>
        <v>1</v>
      </c>
    </row>
    <row r="25" spans="1:18">
      <c r="A25" s="50" t="s">
        <v>148</v>
      </c>
      <c r="B25" s="305">
        <f>Be_Avg_PC_MMBtu!C65</f>
        <v>1.8805055548533037E-8</v>
      </c>
      <c r="C25" s="305">
        <f>Be_Avg_PC_MMBtu!C98</f>
        <v>4.9370742057529356E-8</v>
      </c>
      <c r="D25" s="306">
        <f>Be_Avg_PC_MMBtu!C43</f>
        <v>5</v>
      </c>
      <c r="E25" s="307">
        <f>Be_Avg_PC_MMBtu!$C$104</f>
        <v>5.1641907347359427E-2</v>
      </c>
      <c r="F25" s="308">
        <v>0.06</v>
      </c>
      <c r="G25" s="309">
        <v>0.06</v>
      </c>
      <c r="H25" s="310" t="s">
        <v>299</v>
      </c>
      <c r="I25" s="51" t="str">
        <f t="shared" si="3"/>
        <v>3 x RDL</v>
      </c>
      <c r="J25" s="51"/>
      <c r="K25" s="305">
        <f>Be_New_PC_MMBtu!C65</f>
        <v>5.8683042114336231E-9</v>
      </c>
      <c r="L25" s="305">
        <f>Be_New_PC_MMBtu!C98</f>
        <v>6.094087632684149E-9</v>
      </c>
      <c r="M25" s="306">
        <f>Be_New_PC_MMBtu!C43</f>
        <v>1</v>
      </c>
    </row>
    <row r="26" spans="1:18">
      <c r="A26" s="50" t="s">
        <v>149</v>
      </c>
      <c r="B26" s="305">
        <f>Cd_Avg_PC_MMBtu!C65</f>
        <v>9.9768102867067007E-8</v>
      </c>
      <c r="C26" s="305">
        <f>Cd_Avg_PC_MMBtu!C98</f>
        <v>2.1617544054122472E-7</v>
      </c>
      <c r="D26" s="306">
        <f>Cd_Avg_PC_MMBtu!C43</f>
        <v>5</v>
      </c>
      <c r="E26" s="307">
        <f>Cd_Avg_PC_MMBtu!$C$104</f>
        <v>0.21617544054122473</v>
      </c>
      <c r="F26" s="311">
        <v>0.3</v>
      </c>
      <c r="G26" s="309">
        <v>0.3</v>
      </c>
      <c r="H26" s="310" t="s">
        <v>299</v>
      </c>
      <c r="I26" s="51" t="str">
        <f t="shared" si="3"/>
        <v>No</v>
      </c>
      <c r="J26" s="51"/>
      <c r="K26" s="305">
        <f>Cd_New_PC_MMBtu!C65</f>
        <v>2.0838600116504466E-8</v>
      </c>
      <c r="L26" s="305">
        <f>Cd_New_PC_MMBtu!C98</f>
        <v>5.3983072603128286E-8</v>
      </c>
      <c r="M26" s="306">
        <f>Cd_New_PC_MMBtu!C43</f>
        <v>1</v>
      </c>
    </row>
    <row r="27" spans="1:18">
      <c r="A27" s="50" t="s">
        <v>150</v>
      </c>
      <c r="B27" s="305">
        <f>Cr_Avg_PC_MMBtu!C65</f>
        <v>3.4204948872419026E-7</v>
      </c>
      <c r="C27" s="305">
        <f>Cr_Avg_PC_MMBtu!C98</f>
        <v>7.2031185236561194E-7</v>
      </c>
      <c r="D27" s="306">
        <f>Cr_Avg_PC_MMBtu!C43</f>
        <v>5</v>
      </c>
      <c r="E27" s="307">
        <f>Cr_Avg_PC_MMBtu!$C$104</f>
        <v>0.7203118523656119</v>
      </c>
      <c r="F27" s="311">
        <v>0.8</v>
      </c>
      <c r="G27" s="309">
        <v>0.8</v>
      </c>
      <c r="H27" s="310" t="s">
        <v>299</v>
      </c>
      <c r="I27" s="51" t="str">
        <f t="shared" si="3"/>
        <v>No</v>
      </c>
      <c r="J27" s="51"/>
      <c r="K27" s="305">
        <f>Cr_New_PC_MMBtu!C65</f>
        <v>1.3963855348498662E-7</v>
      </c>
      <c r="L27" s="305">
        <f>Cr_New_PC_MMBtu!C98</f>
        <v>6.6949150743367167E-7</v>
      </c>
      <c r="M27" s="306">
        <f>Cr_New_PC_MMBtu!C43</f>
        <v>1</v>
      </c>
    </row>
    <row r="28" spans="1:18">
      <c r="A28" s="50" t="s">
        <v>291</v>
      </c>
      <c r="B28" s="305">
        <f>Co_Avg_PC_MMBtu!C65</f>
        <v>3.4110899960622829E-7</v>
      </c>
      <c r="C28" s="305">
        <f>Co_Avg_PC_MMBtu!C98</f>
        <v>1.0862733223938793E-6</v>
      </c>
      <c r="D28" s="306">
        <f>Co_Avg_PC_MMBtu!C43</f>
        <v>5</v>
      </c>
      <c r="E28" s="307">
        <f>Co_Avg_PC_MMBtu!$C$104</f>
        <v>1.0862733223938792</v>
      </c>
      <c r="F28" s="312">
        <v>1.1000000000000001</v>
      </c>
      <c r="G28" s="309">
        <v>1.1000000000000001</v>
      </c>
      <c r="H28" s="310" t="s">
        <v>299</v>
      </c>
      <c r="I28" s="51" t="str">
        <f t="shared" si="3"/>
        <v>No</v>
      </c>
      <c r="J28" s="51"/>
      <c r="K28" s="305">
        <f>Co_New_PC_MMBtu!C65</f>
        <v>5.5427139071883999E-8</v>
      </c>
      <c r="L28" s="305">
        <f>Co_New_PC_MMBtu!C98</f>
        <v>1.3611954549076935E-7</v>
      </c>
      <c r="M28" s="306">
        <f>Co_New_PC_MMBtu!C43</f>
        <v>1</v>
      </c>
    </row>
    <row r="29" spans="1:18">
      <c r="A29" s="50" t="s">
        <v>151</v>
      </c>
      <c r="B29" s="305">
        <f>Pb_Avg_PC_MMBtu!C65</f>
        <v>4.0215647251628644E-7</v>
      </c>
      <c r="C29" s="305">
        <f>Pb_Avg_PC_MMBtu!C98</f>
        <v>7.4535010204601532E-7</v>
      </c>
      <c r="D29" s="306">
        <f>Pb_Avg_PC_MMBtu!C43</f>
        <v>5</v>
      </c>
      <c r="E29" s="307">
        <f>Pb_Avg_PC_MMBtu!$C$104</f>
        <v>0.74535010204601526</v>
      </c>
      <c r="F29" s="311">
        <v>0.8</v>
      </c>
      <c r="G29" s="309">
        <v>0.8</v>
      </c>
      <c r="H29" s="310" t="s">
        <v>299</v>
      </c>
      <c r="I29" s="51" t="str">
        <f t="shared" si="3"/>
        <v>No</v>
      </c>
      <c r="J29" s="51"/>
      <c r="K29" s="305">
        <f>Pb_New_PC_MMBtu!C65</f>
        <v>2.4867501419433931E-7</v>
      </c>
      <c r="L29" s="305">
        <f>Pb_New_PC_MMBtu!C98</f>
        <v>8.2372748423421796E-7</v>
      </c>
      <c r="M29" s="306">
        <f>Pb_New_PC_MMBtu!C43</f>
        <v>1</v>
      </c>
    </row>
    <row r="30" spans="1:18">
      <c r="A30" s="50" t="s">
        <v>152</v>
      </c>
      <c r="B30" s="305">
        <f>Mn_Avg_PC_MMBtu!C65</f>
        <v>9.7323296577776121E-7</v>
      </c>
      <c r="C30" s="305">
        <f>Mn_Avg_PC_MMBtu!C98</f>
        <v>2.239220062854817E-6</v>
      </c>
      <c r="D30" s="306">
        <f>Mn_Avg_PC_MMBtu!C43</f>
        <v>5</v>
      </c>
      <c r="E30" s="307">
        <f>Mn_Avg_PC_MMBtu!$C$104</f>
        <v>2.2392200628548169</v>
      </c>
      <c r="F30" s="312">
        <v>2.2999999999999998</v>
      </c>
      <c r="G30" s="309">
        <v>2.2999999999999998</v>
      </c>
      <c r="H30" s="310" t="s">
        <v>299</v>
      </c>
      <c r="I30" s="51" t="str">
        <f t="shared" si="3"/>
        <v>No</v>
      </c>
      <c r="J30" s="51"/>
      <c r="K30" s="305">
        <f>Mn_New_PC_MMBtu!C65</f>
        <v>1.8020570507407201E-7</v>
      </c>
      <c r="L30" s="305">
        <f>Mn_New_PC_MMBtu!C98</f>
        <v>6.9398831038862707E-7</v>
      </c>
      <c r="M30" s="306">
        <f>Mn_New_PC_MMBtu!C43</f>
        <v>1</v>
      </c>
    </row>
    <row r="31" spans="1:18">
      <c r="A31" s="50" t="s">
        <v>153</v>
      </c>
      <c r="B31" s="305">
        <f>Ni_Avg_PC_MMBtu!C65</f>
        <v>3.5824423773088181E-6</v>
      </c>
      <c r="C31" s="305">
        <f>Ni_Avg_PC_MMBtu!C98</f>
        <v>8.9020575645022716E-6</v>
      </c>
      <c r="D31" s="306">
        <f>Ni_Avg_PC_MMBtu!C43</f>
        <v>5</v>
      </c>
      <c r="E31" s="307">
        <f>Ni_Avg_PC_MMBtu!$C$104</f>
        <v>8.9020575645022717</v>
      </c>
      <c r="F31" s="312">
        <v>9</v>
      </c>
      <c r="G31" s="309">
        <v>9</v>
      </c>
      <c r="H31" s="310" t="s">
        <v>299</v>
      </c>
      <c r="I31" s="51" t="str">
        <f t="shared" si="3"/>
        <v>No</v>
      </c>
      <c r="J31" s="51"/>
      <c r="K31" s="305">
        <f>Ni_New_PC_MMBtu!C65</f>
        <v>2.2367953275693503E-7</v>
      </c>
      <c r="L31" s="305">
        <f>Ni_New_PC_MMBtu!C98</f>
        <v>7.0985771847616032E-7</v>
      </c>
      <c r="M31" s="306">
        <f>Ni_New_PC_MMBtu!C43</f>
        <v>1</v>
      </c>
    </row>
    <row r="32" spans="1:18">
      <c r="A32" s="50" t="s">
        <v>154</v>
      </c>
      <c r="B32" s="305">
        <f>Se_Avg_PC_MMBtu!C65</f>
        <v>5.0506280441462655E-7</v>
      </c>
      <c r="C32" s="305">
        <f>Se_Avg_PC_MMBtu!C98</f>
        <v>1.1126414498309843E-6</v>
      </c>
      <c r="D32" s="306">
        <f>Se_Avg_PC_MMBtu!C43</f>
        <v>5</v>
      </c>
      <c r="E32" s="307">
        <f>Se_Avg_PC_MMBtu!$C$104</f>
        <v>1.1126414498309842</v>
      </c>
      <c r="F32" s="312">
        <v>1.2</v>
      </c>
      <c r="G32" s="309">
        <v>1.2</v>
      </c>
      <c r="H32" s="310" t="s">
        <v>299</v>
      </c>
      <c r="I32" s="51" t="str">
        <f t="shared" si="3"/>
        <v>No</v>
      </c>
      <c r="J32" s="51"/>
      <c r="K32" s="305">
        <f>Se_New_PC_MMBtu!C65</f>
        <v>7.9199494523209961E-8</v>
      </c>
      <c r="L32" s="305">
        <f>Se_New_PC_MMBtu!C98</f>
        <v>9.2178225383317748E-8</v>
      </c>
      <c r="M32" s="306">
        <f>Se_New_PC_MMBtu!C43</f>
        <v>1</v>
      </c>
    </row>
    <row r="34" spans="1:19">
      <c r="B34" s="408" t="s">
        <v>115</v>
      </c>
      <c r="C34" s="408"/>
      <c r="D34" s="408"/>
      <c r="E34" s="408"/>
      <c r="F34" s="408"/>
      <c r="G34" s="408"/>
      <c r="H34" s="408"/>
      <c r="I34" s="73"/>
      <c r="J34" s="73"/>
      <c r="K34" s="409" t="s">
        <v>116</v>
      </c>
      <c r="L34" s="409"/>
      <c r="M34" s="409"/>
      <c r="N34" s="409"/>
      <c r="O34" s="409"/>
      <c r="P34" s="409"/>
      <c r="Q34" s="409"/>
    </row>
    <row r="35" spans="1:19" ht="45">
      <c r="B35" s="5" t="s">
        <v>359</v>
      </c>
      <c r="C35" s="5" t="s">
        <v>358</v>
      </c>
      <c r="D35" s="6" t="s">
        <v>120</v>
      </c>
      <c r="E35" s="7" t="s">
        <v>354</v>
      </c>
      <c r="F35" s="7"/>
      <c r="G35" s="7"/>
      <c r="H35" s="6"/>
      <c r="I35" s="200" t="s">
        <v>347</v>
      </c>
      <c r="J35" s="200"/>
      <c r="K35" s="5" t="s">
        <v>359</v>
      </c>
      <c r="L35" s="5" t="s">
        <v>358</v>
      </c>
      <c r="M35" s="6" t="s">
        <v>120</v>
      </c>
      <c r="N35" s="7" t="s">
        <v>296</v>
      </c>
      <c r="O35" s="7"/>
      <c r="P35" s="7"/>
      <c r="R35" s="200" t="s">
        <v>347</v>
      </c>
    </row>
    <row r="36" spans="1:19">
      <c r="A36" s="50" t="s">
        <v>146</v>
      </c>
      <c r="B36" s="305">
        <f>Sb_Avg_PC_MW!C65</f>
        <v>4.1331450143512221E-7</v>
      </c>
      <c r="C36" s="305">
        <f>Sb_Avg_PC_MW!C98</f>
        <v>7.6572717990629809E-7</v>
      </c>
      <c r="D36" s="306">
        <f>Sb_Avg_PC_MW!C43</f>
        <v>5</v>
      </c>
      <c r="E36" s="313">
        <f>Sb_Avg_PC_MW!$C$104</f>
        <v>7.1007622602619197E-3</v>
      </c>
      <c r="F36" s="307">
        <v>7.0000000000000001E-3</v>
      </c>
      <c r="G36" s="309">
        <v>7.0000000000000001E-3</v>
      </c>
      <c r="H36" s="310" t="s">
        <v>297</v>
      </c>
      <c r="I36" s="51" t="str">
        <f t="shared" ref="I36:I41" si="4">IF(E36/C36&lt;&gt;1000,"3 x RDL","No")</f>
        <v>3 x RDL</v>
      </c>
      <c r="J36" s="51"/>
      <c r="K36" s="305">
        <f>Sb_New_PC_MW!C65</f>
        <v>2.1007610445730307E-7</v>
      </c>
      <c r="L36" s="305">
        <f>Sb_New_PC_MW!C98</f>
        <v>8.4166752788783005E-7</v>
      </c>
      <c r="M36" s="306">
        <f>Sb_New_PC_MW!C43</f>
        <v>1</v>
      </c>
      <c r="N36" s="314">
        <f>Sb_New_PC_MW!$C$104</f>
        <v>7.1007622602619197E-3</v>
      </c>
      <c r="O36" s="307">
        <v>8.0000000000000002E-3</v>
      </c>
      <c r="P36" s="309">
        <v>8.0000000000000002E-3</v>
      </c>
      <c r="Q36" s="310" t="s">
        <v>297</v>
      </c>
      <c r="R36" s="51" t="str">
        <f>IF(N36/L36&lt;&gt;1000,"3 x RDL","No")</f>
        <v>3 x RDL</v>
      </c>
      <c r="S36" s="201"/>
    </row>
    <row r="37" spans="1:19">
      <c r="A37" s="50" t="s">
        <v>147</v>
      </c>
      <c r="B37" s="305">
        <f>As_Avg_PC_MW!C65</f>
        <v>1.6538523359770124E-6</v>
      </c>
      <c r="C37" s="305">
        <f>As_Avg_PC_MW!C98</f>
        <v>4.0507020715074054E-6</v>
      </c>
      <c r="D37" s="306">
        <f>As_Avg_PC_MW!C43</f>
        <v>5</v>
      </c>
      <c r="E37" s="307">
        <f>As_Avg_PC_MW!$C$104</f>
        <v>4.0507020715074057E-3</v>
      </c>
      <c r="F37" s="307">
        <v>5.0000000000000001E-3</v>
      </c>
      <c r="G37" s="309">
        <v>5.0000000000000001E-3</v>
      </c>
      <c r="H37" s="310" t="s">
        <v>297</v>
      </c>
      <c r="I37" s="51" t="str">
        <f t="shared" si="4"/>
        <v>No</v>
      </c>
      <c r="J37" s="51"/>
      <c r="K37" s="305">
        <f>As_New_PC_MW!C65</f>
        <v>4.8046027950247329E-7</v>
      </c>
      <c r="L37" s="305">
        <f>As_New_PC_MW!C98</f>
        <v>1.2775338755146121E-6</v>
      </c>
      <c r="M37" s="306">
        <f>As_New_PC_MW!C43</f>
        <v>1</v>
      </c>
      <c r="N37" s="314">
        <f>As_New_PC_MW!$C$104</f>
        <v>2.5820953673679715E-3</v>
      </c>
      <c r="O37" s="307">
        <v>3.0000000000000001E-3</v>
      </c>
      <c r="P37" s="309">
        <v>3.0000000000000001E-3</v>
      </c>
      <c r="Q37" s="310" t="s">
        <v>297</v>
      </c>
      <c r="R37" s="51" t="str">
        <f t="shared" ref="R37:R45" si="5">IF(N37/L37&lt;&gt;1000,"3 x RDL","No")</f>
        <v>3 x RDL</v>
      </c>
      <c r="S37" s="201"/>
    </row>
    <row r="38" spans="1:19">
      <c r="A38" s="50" t="s">
        <v>148</v>
      </c>
      <c r="B38" s="305">
        <f>Be_Avg_PC_MW!C65</f>
        <v>2.1359261430041469E-7</v>
      </c>
      <c r="C38" s="305">
        <f>Be_Avg_PC_MW!C98</f>
        <v>4.867114757159213E-7</v>
      </c>
      <c r="D38" s="306">
        <f>Be_Avg_PC_MW!C43</f>
        <v>5</v>
      </c>
      <c r="E38" s="313">
        <f>Be_Avg_PC_MW!$C$104</f>
        <v>5.1641907347359424E-4</v>
      </c>
      <c r="F38" s="313">
        <v>5.0000000000000001E-4</v>
      </c>
      <c r="G38" s="309">
        <v>5.0000000000000001E-4</v>
      </c>
      <c r="H38" s="310" t="s">
        <v>297</v>
      </c>
      <c r="I38" s="51" t="str">
        <f t="shared" si="4"/>
        <v>3 x RDL</v>
      </c>
      <c r="J38" s="51"/>
      <c r="K38" s="305">
        <f>Be_New_PC_MW!C65</f>
        <v>6.750778313102376E-8</v>
      </c>
      <c r="L38" s="305">
        <f>Be_New_PC_MW!C98</f>
        <v>7.0105149880801943E-8</v>
      </c>
      <c r="M38" s="306">
        <f>Be_New_PC_MW!C43</f>
        <v>1</v>
      </c>
      <c r="N38" s="314">
        <f>Be_New_PC_MW!$C$104</f>
        <v>5.1641907347359424E-4</v>
      </c>
      <c r="O38" s="313">
        <v>5.9999999999999995E-4</v>
      </c>
      <c r="P38" s="309">
        <v>5.9999999999999995E-4</v>
      </c>
      <c r="Q38" s="310" t="s">
        <v>297</v>
      </c>
      <c r="R38" s="51" t="str">
        <f t="shared" si="5"/>
        <v>3 x RDL</v>
      </c>
      <c r="S38" s="201"/>
    </row>
    <row r="39" spans="1:19">
      <c r="A39" s="50" t="s">
        <v>149</v>
      </c>
      <c r="B39" s="305">
        <f>Cd_Avg_PC_MW!C65</f>
        <v>1.461604569993244E-6</v>
      </c>
      <c r="C39" s="305">
        <f>Cd_Avg_PC_MW!C98</f>
        <v>3.2344109508930438E-6</v>
      </c>
      <c r="D39" s="306">
        <f>Cd_Avg_PC_MW!C43</f>
        <v>5</v>
      </c>
      <c r="E39" s="307">
        <f>Cd_Avg_PC_MW!$C$104</f>
        <v>3.2344109508930436E-3</v>
      </c>
      <c r="F39" s="307">
        <v>4.0000000000000001E-3</v>
      </c>
      <c r="G39" s="309">
        <v>4.0000000000000001E-3</v>
      </c>
      <c r="H39" s="310" t="s">
        <v>297</v>
      </c>
      <c r="I39" s="51" t="str">
        <f t="shared" si="4"/>
        <v>No</v>
      </c>
      <c r="J39" s="51"/>
      <c r="K39" s="305">
        <f>Cd_New_PC_MW!C65</f>
        <v>2.3972303526429437E-7</v>
      </c>
      <c r="L39" s="305">
        <f>Cd_New_PC_MW!C98</f>
        <v>6.2101033394586069E-7</v>
      </c>
      <c r="M39" s="306">
        <f>Cd_New_PC_MW!C43</f>
        <v>1</v>
      </c>
      <c r="N39" s="314">
        <f>Cd_New_PC_MW!$C$104</f>
        <v>6.2101033394586073E-4</v>
      </c>
      <c r="O39" s="313">
        <v>6.9999999999999999E-4</v>
      </c>
      <c r="P39" s="309">
        <v>6.9999999999999999E-4</v>
      </c>
      <c r="Q39" s="310" t="s">
        <v>297</v>
      </c>
      <c r="R39" s="51" t="str">
        <f t="shared" si="5"/>
        <v>No</v>
      </c>
      <c r="S39" s="201"/>
    </row>
    <row r="40" spans="1:19">
      <c r="A40" s="50" t="s">
        <v>150</v>
      </c>
      <c r="B40" s="305">
        <f>Cr_Avg_PC_MW!C65</f>
        <v>5.6987166393483585E-6</v>
      </c>
      <c r="C40" s="305">
        <f>Cr_Avg_PC_MW!C98</f>
        <v>1.4692381784181173E-5</v>
      </c>
      <c r="D40" s="306">
        <f>Cr_Avg_PC_MW!C43</f>
        <v>5</v>
      </c>
      <c r="E40" s="307">
        <f>Cr_Avg_PC_MW!$C$104</f>
        <v>1.4692381784181172E-2</v>
      </c>
      <c r="F40" s="308">
        <v>0.02</v>
      </c>
      <c r="G40" s="309">
        <v>0.02</v>
      </c>
      <c r="H40" s="310" t="s">
        <v>297</v>
      </c>
      <c r="I40" s="51" t="str">
        <f t="shared" si="4"/>
        <v>No</v>
      </c>
      <c r="J40" s="51"/>
      <c r="K40" s="305">
        <f>Cr_New_PC_MW!C65</f>
        <v>1.2450353607500099E-6</v>
      </c>
      <c r="L40" s="305">
        <f>Cr_New_PC_MW!C98</f>
        <v>5.9692726662795763E-6</v>
      </c>
      <c r="M40" s="306">
        <f>Cr_New_PC_MW!C43</f>
        <v>1</v>
      </c>
      <c r="N40" s="314">
        <f>Cr_New_PC_MW!$C$104</f>
        <v>5.9692726662795761E-3</v>
      </c>
      <c r="O40" s="307">
        <v>6.0000000000000001E-3</v>
      </c>
      <c r="P40" s="309">
        <v>6.0000000000000001E-3</v>
      </c>
      <c r="Q40" s="310" t="s">
        <v>297</v>
      </c>
      <c r="R40" s="51" t="str">
        <f t="shared" si="5"/>
        <v>No</v>
      </c>
      <c r="S40" s="201"/>
    </row>
    <row r="41" spans="1:19">
      <c r="A41" s="50" t="s">
        <v>291</v>
      </c>
      <c r="B41" s="305">
        <f>Co_Avg_PC_MW!C65</f>
        <v>4.3109889870721112E-6</v>
      </c>
      <c r="C41" s="305">
        <f>Co_Avg_PC_MW!C98</f>
        <v>1.0408990319056035E-5</v>
      </c>
      <c r="D41" s="306">
        <f>Co_Avg_PC_MW!C43</f>
        <v>5</v>
      </c>
      <c r="E41" s="307">
        <f>Co_Avg_PC_MW!$C$104</f>
        <v>1.0408990319056035E-2</v>
      </c>
      <c r="F41" s="308">
        <v>0.02</v>
      </c>
      <c r="G41" s="309">
        <v>0.02</v>
      </c>
      <c r="H41" s="310" t="s">
        <v>297</v>
      </c>
      <c r="I41" s="51" t="str">
        <f t="shared" si="4"/>
        <v>No</v>
      </c>
      <c r="J41" s="51"/>
      <c r="K41" s="305">
        <f>Co_New_PC_MW!C65</f>
        <v>6.3762258213326805E-7</v>
      </c>
      <c r="L41" s="305">
        <f>Co_New_PC_MW!C98</f>
        <v>1.5658916828102681E-6</v>
      </c>
      <c r="M41" s="306">
        <f>Co_New_PC_MW!C43</f>
        <v>1</v>
      </c>
      <c r="N41" s="314">
        <f>Co_New_PC_MW!$C$104</f>
        <v>1.9365715255259784E-3</v>
      </c>
      <c r="O41" s="307">
        <v>2E-3</v>
      </c>
      <c r="P41" s="309">
        <v>2E-3</v>
      </c>
      <c r="Q41" s="310" t="s">
        <v>297</v>
      </c>
      <c r="R41" s="51" t="str">
        <f t="shared" si="5"/>
        <v>3 x RDL</v>
      </c>
      <c r="S41" s="201"/>
    </row>
    <row r="42" spans="1:19">
      <c r="A42" s="50" t="s">
        <v>151</v>
      </c>
      <c r="B42" s="305">
        <f>Pb_Avg_PC_MW!C65</f>
        <v>5.5762715987199864E-6</v>
      </c>
      <c r="C42" s="305">
        <f>Pb_Avg_PC_MW!C98</f>
        <v>1.160770064708873E-5</v>
      </c>
      <c r="D42" s="306">
        <f>Pb_Avg_PC_MW!C43</f>
        <v>5</v>
      </c>
      <c r="E42" s="307">
        <f>Pb_Avg_PC_MW!$C$104</f>
        <v>1.160770064708873E-2</v>
      </c>
      <c r="F42" s="308">
        <v>0.02</v>
      </c>
      <c r="G42" s="309">
        <v>0.02</v>
      </c>
      <c r="H42" s="310" t="s">
        <v>297</v>
      </c>
      <c r="I42" s="51" t="str">
        <f t="shared" ref="I42:I45" si="6">IF(E42/C42&lt;&gt;1000,"3 x RDL","No")</f>
        <v>No</v>
      </c>
      <c r="J42" s="51"/>
      <c r="K42" s="305">
        <f>Pb_New_PC_MW!C65</f>
        <v>3.936887383980378E-6</v>
      </c>
      <c r="L42" s="305">
        <f>Pb_New_PC_MW!C98</f>
        <v>1.3036347499174916E-5</v>
      </c>
      <c r="M42" s="306">
        <f>Pb_New_PC_MW!C43</f>
        <v>1</v>
      </c>
      <c r="N42" s="315">
        <f>IF(Pb_New_PC_MW!$C$104&gt;E42,E42,Pb_New_PC_MW!$C$104)</f>
        <v>1.160770064708873E-2</v>
      </c>
      <c r="O42" s="316">
        <v>0.02</v>
      </c>
      <c r="P42" s="317">
        <v>0.02</v>
      </c>
      <c r="Q42" s="310" t="s">
        <v>297</v>
      </c>
      <c r="R42" s="202" t="s">
        <v>348</v>
      </c>
      <c r="S42" s="201"/>
    </row>
    <row r="43" spans="1:19">
      <c r="A43" s="50" t="s">
        <v>152</v>
      </c>
      <c r="B43" s="305">
        <f>Mn_Avg_PC_MW!C65</f>
        <v>1.4346493656450434E-5</v>
      </c>
      <c r="C43" s="305">
        <f>Mn_Avg_PC_MW!C98</f>
        <v>3.4025199315099541E-5</v>
      </c>
      <c r="D43" s="306">
        <f>Mn_Avg_PC_MW!C43</f>
        <v>5</v>
      </c>
      <c r="E43" s="307">
        <f>Mn_Avg_PC_MW!$C$104</f>
        <v>3.4025199315099543E-2</v>
      </c>
      <c r="F43" s="308">
        <v>0.04</v>
      </c>
      <c r="G43" s="309">
        <v>0.04</v>
      </c>
      <c r="H43" s="310" t="s">
        <v>297</v>
      </c>
      <c r="I43" s="51" t="str">
        <f t="shared" si="6"/>
        <v>No</v>
      </c>
      <c r="J43" s="51"/>
      <c r="K43" s="305">
        <f>Mn_New_PC_MW!C65</f>
        <v>1.6067373187894674E-6</v>
      </c>
      <c r="L43" s="305">
        <f>Mn_New_PC_MW!C98</f>
        <v>6.187689322303758E-6</v>
      </c>
      <c r="M43" s="306">
        <f>Mn_New_PC_MW!C43</f>
        <v>1</v>
      </c>
      <c r="N43" s="314">
        <f>Mn_New_PC_MW!$C$104</f>
        <v>6.187689322303758E-3</v>
      </c>
      <c r="O43" s="307">
        <v>7.0000000000000001E-3</v>
      </c>
      <c r="P43" s="309">
        <v>7.0000000000000001E-3</v>
      </c>
      <c r="Q43" s="310" t="s">
        <v>297</v>
      </c>
      <c r="R43" s="51" t="str">
        <f t="shared" si="5"/>
        <v>No</v>
      </c>
      <c r="S43" s="201"/>
    </row>
    <row r="44" spans="1:19">
      <c r="A44" s="50" t="s">
        <v>153</v>
      </c>
      <c r="B44" s="305">
        <f>Ni_Avg_PC_MW!C65</f>
        <v>4.7149585919762034E-5</v>
      </c>
      <c r="C44" s="305">
        <f>Ni_Avg_PC_MW!C98</f>
        <v>1.2120581383091164E-4</v>
      </c>
      <c r="D44" s="306">
        <f>Ni_Avg_PC_MW!C43</f>
        <v>5</v>
      </c>
      <c r="E44" s="307">
        <f>Ni_Avg_PC_MW!$C$104</f>
        <v>0.12120581383091164</v>
      </c>
      <c r="F44" s="311">
        <v>0.2</v>
      </c>
      <c r="G44" s="309">
        <v>0.2</v>
      </c>
      <c r="H44" s="310" t="s">
        <v>297</v>
      </c>
      <c r="I44" s="51" t="str">
        <f t="shared" si="6"/>
        <v>No</v>
      </c>
      <c r="J44" s="51"/>
      <c r="K44" s="305">
        <f>Ni_New_PC_MW!C65</f>
        <v>1.9943555759360271E-6</v>
      </c>
      <c r="L44" s="305">
        <f>Ni_New_PC_MW!C98</f>
        <v>6.3291830124777648E-6</v>
      </c>
      <c r="M44" s="306">
        <f>Ni_New_PC_MW!C43</f>
        <v>1</v>
      </c>
      <c r="N44" s="314">
        <f>Ni_New_PC_MW!$C$104</f>
        <v>3.4858287459467618E-2</v>
      </c>
      <c r="O44" s="308">
        <v>0.04</v>
      </c>
      <c r="P44" s="309">
        <v>0.04</v>
      </c>
      <c r="Q44" s="310" t="s">
        <v>297</v>
      </c>
      <c r="R44" s="51" t="str">
        <f t="shared" si="5"/>
        <v>3 x RDL</v>
      </c>
      <c r="S44" s="201"/>
    </row>
    <row r="45" spans="1:19">
      <c r="A45" s="50" t="s">
        <v>154</v>
      </c>
      <c r="B45" s="305">
        <f>Se_Avg_PC_MW!C65</f>
        <v>6.3226404042301218E-6</v>
      </c>
      <c r="C45" s="305">
        <f>Se_Avg_PC_MW!C98</f>
        <v>1.3131928957986649E-5</v>
      </c>
      <c r="D45" s="306">
        <f>Se_Avg_PC_MW!C43</f>
        <v>5</v>
      </c>
      <c r="E45" s="307">
        <f>Se_Avg_PC_MW!$C$104</f>
        <v>1.3131928957986649E-2</v>
      </c>
      <c r="F45" s="308">
        <v>0.02</v>
      </c>
      <c r="G45" s="309">
        <v>0.02</v>
      </c>
      <c r="H45" s="310" t="s">
        <v>297</v>
      </c>
      <c r="I45" s="51" t="str">
        <f t="shared" si="6"/>
        <v>No</v>
      </c>
      <c r="J45" s="51"/>
      <c r="K45" s="305">
        <f>Se_New_PC_MW!C65</f>
        <v>7.0615291245855599E-7</v>
      </c>
      <c r="L45" s="305">
        <f>Se_New_PC_MW!C98</f>
        <v>8.218729514822266E-7</v>
      </c>
      <c r="M45" s="306">
        <f>Se_New_PC_MW!C43</f>
        <v>1</v>
      </c>
      <c r="N45" s="314">
        <f>Se_New_PC_MW!$C$104</f>
        <v>5.164190734735943E-3</v>
      </c>
      <c r="O45" s="307">
        <v>6.0000000000000001E-3</v>
      </c>
      <c r="P45" s="309">
        <v>6.0000000000000001E-3</v>
      </c>
      <c r="Q45" s="310" t="s">
        <v>297</v>
      </c>
      <c r="R45" s="51" t="str">
        <f t="shared" si="5"/>
        <v>3 x RDL</v>
      </c>
      <c r="S45" s="201"/>
    </row>
    <row r="50" spans="1:20">
      <c r="A50" s="326"/>
      <c r="B50" s="326"/>
      <c r="C50" s="326"/>
      <c r="D50" s="326"/>
      <c r="E50" s="326"/>
      <c r="F50" s="326"/>
      <c r="G50" s="326"/>
      <c r="H50" s="326"/>
      <c r="I50" s="326"/>
    </row>
    <row r="51" spans="1:20">
      <c r="A51" s="327" t="s">
        <v>356</v>
      </c>
      <c r="B51" s="328"/>
      <c r="C51" s="329"/>
      <c r="D51" s="329"/>
      <c r="E51" s="329"/>
      <c r="F51" s="329"/>
      <c r="G51" s="329"/>
      <c r="H51" s="326"/>
      <c r="I51" s="344"/>
      <c r="J51" s="15"/>
    </row>
    <row r="52" spans="1:20">
      <c r="A52" s="327"/>
      <c r="B52" s="328"/>
      <c r="C52" s="329"/>
      <c r="D52" s="329"/>
      <c r="E52" s="329"/>
      <c r="F52" s="329"/>
      <c r="G52" s="329"/>
      <c r="H52" s="326"/>
      <c r="I52" s="344"/>
      <c r="J52" s="15"/>
    </row>
    <row r="53" spans="1:20">
      <c r="A53" s="330" t="s">
        <v>338</v>
      </c>
      <c r="B53" s="328"/>
      <c r="C53" s="329"/>
      <c r="D53" s="329"/>
      <c r="E53" s="329"/>
      <c r="F53" s="329"/>
      <c r="G53" s="329"/>
      <c r="H53" s="326"/>
      <c r="I53" s="344"/>
      <c r="J53" s="15"/>
    </row>
    <row r="54" spans="1:20">
      <c r="A54" s="345" t="s">
        <v>339</v>
      </c>
      <c r="B54" s="345"/>
      <c r="C54" s="329"/>
      <c r="D54" s="329"/>
      <c r="E54" s="329"/>
      <c r="F54" s="329"/>
      <c r="G54" s="329"/>
      <c r="H54" s="326"/>
      <c r="I54" s="344"/>
      <c r="J54" s="15"/>
    </row>
    <row r="55" spans="1:20">
      <c r="A55" s="346" t="s">
        <v>340</v>
      </c>
      <c r="B55" s="347">
        <v>9830</v>
      </c>
      <c r="C55" s="329"/>
      <c r="D55" s="329"/>
      <c r="E55" s="329"/>
      <c r="F55" s="329"/>
      <c r="G55" s="329"/>
      <c r="H55" s="326"/>
      <c r="I55" s="344"/>
      <c r="J55" s="15"/>
    </row>
    <row r="56" spans="1:20">
      <c r="A56" s="345" t="s">
        <v>341</v>
      </c>
      <c r="B56" s="368">
        <v>16020000000000</v>
      </c>
      <c r="C56" s="326" t="s">
        <v>342</v>
      </c>
      <c r="D56" s="326"/>
      <c r="E56" s="326"/>
      <c r="F56" s="326"/>
      <c r="G56" s="326"/>
      <c r="H56" s="326"/>
      <c r="I56" s="326"/>
    </row>
    <row r="57" spans="1:20" ht="15.75" thickBot="1">
      <c r="A57" s="345" t="s">
        <v>341</v>
      </c>
      <c r="B57" s="368">
        <v>16020000000</v>
      </c>
      <c r="C57" s="326" t="s">
        <v>343</v>
      </c>
      <c r="D57" s="326"/>
      <c r="E57" s="326"/>
      <c r="F57" s="326"/>
      <c r="G57" s="326"/>
      <c r="H57" s="326"/>
      <c r="I57" s="326"/>
      <c r="N57"/>
      <c r="O57"/>
      <c r="P57"/>
      <c r="Q57"/>
      <c r="R57"/>
      <c r="S57"/>
      <c r="T57"/>
    </row>
    <row r="58" spans="1:20" ht="15.75" thickTop="1">
      <c r="A58" s="349"/>
      <c r="B58" s="350"/>
      <c r="C58" s="350"/>
      <c r="D58" s="350"/>
      <c r="E58" s="350"/>
      <c r="F58" s="350"/>
      <c r="G58" s="351"/>
      <c r="H58" s="326"/>
      <c r="I58" s="326"/>
      <c r="J58"/>
      <c r="K58"/>
      <c r="L58"/>
      <c r="M58"/>
      <c r="N58"/>
      <c r="O58"/>
      <c r="P58"/>
      <c r="Q58"/>
      <c r="R58"/>
      <c r="S58"/>
      <c r="T58"/>
    </row>
    <row r="59" spans="1:20">
      <c r="A59" s="366" t="s">
        <v>323</v>
      </c>
      <c r="B59" s="367"/>
      <c r="C59" s="345"/>
      <c r="D59" s="345"/>
      <c r="E59" s="345"/>
      <c r="F59" s="345"/>
      <c r="G59" s="352"/>
      <c r="H59" s="326"/>
      <c r="I59" s="326"/>
      <c r="J59"/>
      <c r="K59"/>
      <c r="L59"/>
      <c r="M59"/>
      <c r="N59"/>
      <c r="O59"/>
      <c r="P59"/>
      <c r="Q59"/>
      <c r="R59"/>
      <c r="S59"/>
      <c r="T59"/>
    </row>
    <row r="60" spans="1:20">
      <c r="A60" s="353"/>
      <c r="B60" s="354"/>
      <c r="C60" s="331"/>
      <c r="D60" s="402"/>
      <c r="E60" s="403"/>
      <c r="F60" s="403"/>
      <c r="G60" s="404"/>
      <c r="H60" s="326"/>
      <c r="I60" s="326"/>
      <c r="J60"/>
      <c r="K60"/>
      <c r="L60"/>
      <c r="M60"/>
      <c r="N60"/>
      <c r="O60"/>
      <c r="P60"/>
      <c r="Q60"/>
      <c r="R60"/>
      <c r="S60"/>
      <c r="T60"/>
    </row>
    <row r="61" spans="1:20">
      <c r="A61" s="355"/>
      <c r="B61" s="356"/>
      <c r="C61" s="345"/>
      <c r="D61" s="405" t="s">
        <v>324</v>
      </c>
      <c r="E61" s="406"/>
      <c r="F61" s="406"/>
      <c r="G61" s="407"/>
      <c r="H61" s="326"/>
      <c r="I61" s="326"/>
      <c r="J61"/>
      <c r="K61"/>
      <c r="L61"/>
      <c r="M61"/>
      <c r="N61"/>
      <c r="O61"/>
      <c r="P61"/>
      <c r="Q61"/>
      <c r="R61"/>
      <c r="S61"/>
      <c r="T61"/>
    </row>
    <row r="62" spans="1:20" ht="70.5" customHeight="1" thickBot="1">
      <c r="A62" s="332" t="s">
        <v>325</v>
      </c>
      <c r="B62" s="357"/>
      <c r="C62" s="358"/>
      <c r="D62" s="333" t="s">
        <v>326</v>
      </c>
      <c r="E62" s="334" t="s">
        <v>327</v>
      </c>
      <c r="F62" s="365" t="s">
        <v>357</v>
      </c>
      <c r="G62" s="359" t="s">
        <v>345</v>
      </c>
      <c r="H62" s="326"/>
      <c r="I62" s="326"/>
      <c r="J62"/>
      <c r="K62"/>
      <c r="L62"/>
      <c r="M62"/>
      <c r="N62"/>
      <c r="O62"/>
      <c r="P62"/>
      <c r="Q62"/>
      <c r="R62"/>
      <c r="S62"/>
      <c r="T62"/>
    </row>
    <row r="63" spans="1:20" ht="15.75" thickTop="1">
      <c r="A63" s="335" t="s">
        <v>328</v>
      </c>
      <c r="B63" s="356"/>
      <c r="C63" s="345"/>
      <c r="D63" s="379">
        <v>0.82499999999999996</v>
      </c>
      <c r="E63" s="368">
        <f>D63/$B$57</f>
        <v>5.1498127340823966E-11</v>
      </c>
      <c r="F63" s="369">
        <f>$B$55*$E63*(20.9/(20.9-6))</f>
        <v>7.1007622602619199E-7</v>
      </c>
      <c r="G63" s="370">
        <f t="shared" ref="G63:G72" si="7">F63*10</f>
        <v>7.1007622602619201E-6</v>
      </c>
      <c r="H63" s="326"/>
      <c r="I63" s="326"/>
      <c r="J63" s="291"/>
      <c r="K63" s="15"/>
      <c r="L63" s="15"/>
      <c r="M63" s="15"/>
      <c r="N63"/>
      <c r="O63"/>
      <c r="P63"/>
      <c r="Q63"/>
      <c r="R63"/>
      <c r="S63"/>
      <c r="T63"/>
    </row>
    <row r="64" spans="1:20">
      <c r="A64" s="335" t="s">
        <v>329</v>
      </c>
      <c r="B64" s="356"/>
      <c r="C64" s="345"/>
      <c r="D64" s="379">
        <v>0.3</v>
      </c>
      <c r="E64" s="368">
        <f t="shared" ref="E64:E72" si="8">D64/$B$57</f>
        <v>1.8726591760299625E-11</v>
      </c>
      <c r="F64" s="369">
        <f t="shared" ref="F64:F72" si="9">$B$55*$E64*(20.9/(20.9-6))</f>
        <v>2.5820953673679716E-7</v>
      </c>
      <c r="G64" s="370">
        <f t="shared" si="7"/>
        <v>2.5820953673679715E-6</v>
      </c>
      <c r="H64" s="326"/>
      <c r="I64" s="326"/>
      <c r="J64" s="291"/>
      <c r="K64" s="15"/>
      <c r="L64" s="15"/>
      <c r="M64" s="15"/>
      <c r="N64"/>
      <c r="O64"/>
      <c r="P64"/>
      <c r="Q64"/>
      <c r="R64"/>
      <c r="S64"/>
      <c r="T64"/>
    </row>
    <row r="65" spans="1:20">
      <c r="A65" s="335" t="s">
        <v>330</v>
      </c>
      <c r="B65" s="356"/>
      <c r="C65" s="345"/>
      <c r="D65" s="379">
        <v>0.06</v>
      </c>
      <c r="E65" s="368">
        <f t="shared" si="8"/>
        <v>3.7453183520599248E-12</v>
      </c>
      <c r="F65" s="369">
        <f t="shared" si="9"/>
        <v>5.1641907347359424E-8</v>
      </c>
      <c r="G65" s="370">
        <f t="shared" si="7"/>
        <v>5.1641907347359421E-7</v>
      </c>
      <c r="H65" s="326"/>
      <c r="I65" s="326"/>
      <c r="J65" s="291"/>
      <c r="K65" s="15"/>
      <c r="L65" s="15"/>
      <c r="M65" s="44"/>
      <c r="N65"/>
      <c r="O65"/>
      <c r="P65"/>
      <c r="Q65"/>
      <c r="R65"/>
      <c r="S65"/>
      <c r="T65"/>
    </row>
    <row r="66" spans="1:20">
      <c r="A66" s="335" t="s">
        <v>331</v>
      </c>
      <c r="B66" s="356"/>
      <c r="C66" s="345"/>
      <c r="D66" s="379">
        <v>2.2499999999999999E-2</v>
      </c>
      <c r="E66" s="368">
        <f t="shared" si="8"/>
        <v>1.4044943820224719E-12</v>
      </c>
      <c r="F66" s="369">
        <f t="shared" si="9"/>
        <v>1.9365715255259786E-8</v>
      </c>
      <c r="G66" s="370">
        <f t="shared" si="7"/>
        <v>1.9365715255259786E-7</v>
      </c>
      <c r="H66" s="326"/>
      <c r="I66" s="326"/>
      <c r="J66" s="291"/>
      <c r="K66" s="15"/>
      <c r="L66" s="15"/>
      <c r="M66" s="15"/>
      <c r="N66"/>
      <c r="O66"/>
      <c r="P66"/>
      <c r="Q66"/>
      <c r="R66"/>
      <c r="S66"/>
      <c r="T66"/>
    </row>
    <row r="67" spans="1:20">
      <c r="A67" s="335" t="s">
        <v>332</v>
      </c>
      <c r="B67" s="356"/>
      <c r="C67" s="345"/>
      <c r="D67" s="379">
        <v>0.22500000000000001</v>
      </c>
      <c r="E67" s="368">
        <f t="shared" si="8"/>
        <v>1.4044943820224719E-11</v>
      </c>
      <c r="F67" s="369">
        <f t="shared" si="9"/>
        <v>1.9365715255259786E-7</v>
      </c>
      <c r="G67" s="370">
        <f t="shared" si="7"/>
        <v>1.9365715255259784E-6</v>
      </c>
      <c r="H67" s="326"/>
      <c r="I67" s="326"/>
      <c r="J67" s="291"/>
      <c r="K67" s="15"/>
      <c r="L67" s="15"/>
      <c r="M67" s="15"/>
      <c r="N67"/>
      <c r="O67"/>
      <c r="P67"/>
      <c r="Q67"/>
      <c r="R67"/>
      <c r="S67"/>
      <c r="T67"/>
    </row>
    <row r="68" spans="1:20">
      <c r="A68" s="335" t="s">
        <v>333</v>
      </c>
      <c r="B68" s="356"/>
      <c r="C68" s="345"/>
      <c r="D68" s="379">
        <v>0.22500000000000001</v>
      </c>
      <c r="E68" s="368">
        <f t="shared" si="8"/>
        <v>1.4044943820224719E-11</v>
      </c>
      <c r="F68" s="369">
        <f t="shared" si="9"/>
        <v>1.9365715255259786E-7</v>
      </c>
      <c r="G68" s="370">
        <f t="shared" si="7"/>
        <v>1.9365715255259784E-6</v>
      </c>
      <c r="H68" s="326"/>
      <c r="I68" s="326"/>
      <c r="J68" s="291"/>
      <c r="K68" s="15"/>
      <c r="L68" s="15"/>
      <c r="M68" s="15"/>
      <c r="N68"/>
      <c r="O68"/>
      <c r="P68"/>
      <c r="Q68"/>
      <c r="R68"/>
      <c r="S68"/>
      <c r="T68"/>
    </row>
    <row r="69" spans="1:20">
      <c r="A69" s="335" t="s">
        <v>334</v>
      </c>
      <c r="B69" s="356"/>
      <c r="C69" s="345"/>
      <c r="D69" s="379">
        <v>0.22500000000000001</v>
      </c>
      <c r="E69" s="368">
        <f t="shared" si="8"/>
        <v>1.4044943820224719E-11</v>
      </c>
      <c r="F69" s="369">
        <f t="shared" si="9"/>
        <v>1.9365715255259786E-7</v>
      </c>
      <c r="G69" s="370">
        <f t="shared" si="7"/>
        <v>1.9365715255259784E-6</v>
      </c>
      <c r="H69" s="326"/>
      <c r="I69" s="326"/>
      <c r="J69" s="291"/>
      <c r="K69" s="15"/>
      <c r="L69" s="15"/>
      <c r="M69" s="44"/>
      <c r="N69"/>
      <c r="O69"/>
      <c r="P69"/>
      <c r="Q69"/>
      <c r="R69"/>
      <c r="S69"/>
      <c r="T69"/>
    </row>
    <row r="70" spans="1:20">
      <c r="A70" s="335" t="s">
        <v>335</v>
      </c>
      <c r="B70" s="356"/>
      <c r="C70" s="345"/>
      <c r="D70" s="379">
        <v>0.22500000000000001</v>
      </c>
      <c r="E70" s="368">
        <f t="shared" si="8"/>
        <v>1.4044943820224719E-11</v>
      </c>
      <c r="F70" s="369">
        <f t="shared" si="9"/>
        <v>1.9365715255259786E-7</v>
      </c>
      <c r="G70" s="370">
        <f t="shared" si="7"/>
        <v>1.9365715255259784E-6</v>
      </c>
      <c r="H70" s="326"/>
      <c r="I70" s="326"/>
      <c r="J70" s="291"/>
      <c r="K70" s="15"/>
      <c r="L70" s="15"/>
      <c r="M70" s="44"/>
      <c r="N70"/>
      <c r="O70"/>
      <c r="P70"/>
      <c r="Q70"/>
      <c r="R70"/>
      <c r="S70"/>
      <c r="T70"/>
    </row>
    <row r="71" spans="1:20">
      <c r="A71" s="335" t="s">
        <v>336</v>
      </c>
      <c r="B71" s="356"/>
      <c r="C71" s="345"/>
      <c r="D71" s="379">
        <v>4.05</v>
      </c>
      <c r="E71" s="368">
        <f t="shared" si="8"/>
        <v>2.5280898876404495E-10</v>
      </c>
      <c r="F71" s="369">
        <f t="shared" si="9"/>
        <v>3.4858287459467615E-6</v>
      </c>
      <c r="G71" s="370">
        <f t="shared" si="7"/>
        <v>3.4858287459467617E-5</v>
      </c>
      <c r="H71" s="326"/>
      <c r="I71" s="326"/>
      <c r="J71" s="291"/>
      <c r="K71" s="15"/>
      <c r="L71" s="15"/>
      <c r="M71" s="15"/>
      <c r="N71"/>
      <c r="O71"/>
      <c r="P71"/>
      <c r="Q71"/>
      <c r="R71"/>
      <c r="S71"/>
      <c r="T71"/>
    </row>
    <row r="72" spans="1:20">
      <c r="A72" s="336" t="s">
        <v>337</v>
      </c>
      <c r="B72" s="360"/>
      <c r="C72" s="361"/>
      <c r="D72" s="380">
        <v>0.6</v>
      </c>
      <c r="E72" s="368">
        <f t="shared" si="8"/>
        <v>3.7453183520599249E-11</v>
      </c>
      <c r="F72" s="369">
        <f t="shared" si="9"/>
        <v>5.1641907347359432E-7</v>
      </c>
      <c r="G72" s="370">
        <f t="shared" si="7"/>
        <v>5.164190734735943E-6</v>
      </c>
      <c r="H72" s="326"/>
      <c r="I72" s="326"/>
      <c r="J72" s="291"/>
      <c r="K72" s="15"/>
      <c r="L72" s="15"/>
      <c r="M72" s="15"/>
      <c r="N72"/>
      <c r="O72"/>
      <c r="P72"/>
      <c r="Q72"/>
      <c r="R72"/>
      <c r="S72"/>
      <c r="T72"/>
    </row>
    <row r="73" spans="1:20">
      <c r="A73" s="335" t="s">
        <v>346</v>
      </c>
      <c r="B73" s="345"/>
      <c r="C73" s="345"/>
      <c r="D73" s="337"/>
      <c r="E73" s="362"/>
      <c r="F73" s="371">
        <f>SUM(F63:F72)</f>
        <v>5.8161698149963558E-6</v>
      </c>
      <c r="G73" s="372">
        <f>SUM(G63:G72)</f>
        <v>5.8161698149963555E-5</v>
      </c>
      <c r="H73" s="326"/>
      <c r="I73" s="326"/>
      <c r="J73" s="292"/>
      <c r="K73" s="15"/>
      <c r="L73" s="15"/>
      <c r="M73" s="15"/>
      <c r="N73"/>
      <c r="O73"/>
      <c r="P73"/>
      <c r="Q73"/>
      <c r="R73"/>
      <c r="S73"/>
      <c r="T73"/>
    </row>
    <row r="74" spans="1:20">
      <c r="A74" s="335"/>
      <c r="B74" s="345"/>
      <c r="C74" s="345"/>
      <c r="D74" s="337"/>
      <c r="E74" s="348"/>
      <c r="F74" s="373"/>
      <c r="G74" s="374"/>
      <c r="H74" s="326"/>
      <c r="I74" s="326"/>
      <c r="J74" s="203"/>
      <c r="K74" s="15"/>
      <c r="L74" s="15"/>
      <c r="M74" s="15"/>
      <c r="N74"/>
      <c r="O74"/>
      <c r="P74"/>
      <c r="Q74"/>
    </row>
    <row r="75" spans="1:20">
      <c r="A75" s="338" t="s">
        <v>349</v>
      </c>
      <c r="B75" s="363"/>
      <c r="C75" s="363"/>
      <c r="D75" s="339"/>
      <c r="E75" s="364"/>
      <c r="F75" s="375">
        <v>6.4000000000000005E-4</v>
      </c>
      <c r="G75" s="376">
        <f>F75*10</f>
        <v>6.4000000000000003E-3</v>
      </c>
      <c r="H75" s="326"/>
      <c r="I75" s="326"/>
      <c r="J75" s="293"/>
    </row>
    <row r="76" spans="1:20">
      <c r="A76" s="340" t="s">
        <v>350</v>
      </c>
      <c r="B76" s="341" t="s">
        <v>355</v>
      </c>
      <c r="C76" s="341"/>
      <c r="D76" s="341"/>
      <c r="E76" s="341"/>
      <c r="F76" s="375">
        <v>4.0000000000000003E-5</v>
      </c>
      <c r="G76" s="376">
        <f>F76*10</f>
        <v>4.0000000000000002E-4</v>
      </c>
      <c r="H76" s="326"/>
      <c r="I76" s="326"/>
      <c r="J76" s="293"/>
    </row>
    <row r="77" spans="1:20" ht="15.75" thickBot="1">
      <c r="A77" s="342" t="s">
        <v>351</v>
      </c>
      <c r="B77" s="343" t="s">
        <v>355</v>
      </c>
      <c r="C77" s="343"/>
      <c r="D77" s="343"/>
      <c r="E77" s="343"/>
      <c r="F77" s="377">
        <v>4.0000000000000003E-5</v>
      </c>
      <c r="G77" s="378">
        <f>F77*10</f>
        <v>4.0000000000000002E-4</v>
      </c>
      <c r="H77" s="326"/>
      <c r="I77" s="326"/>
      <c r="J77" s="293"/>
    </row>
    <row r="78" spans="1:20" ht="15.75" thickTop="1">
      <c r="A78" s="326"/>
      <c r="B78" s="326"/>
      <c r="C78" s="326"/>
      <c r="D78" s="326"/>
      <c r="E78" s="326"/>
      <c r="F78" s="326"/>
      <c r="G78" s="326"/>
      <c r="H78" s="326"/>
      <c r="I78" s="326"/>
    </row>
    <row r="79" spans="1:20">
      <c r="A79" s="326"/>
      <c r="B79" s="326"/>
      <c r="C79" s="326"/>
      <c r="D79" s="326"/>
      <c r="E79" s="326"/>
      <c r="F79" s="326"/>
      <c r="G79" s="326"/>
      <c r="H79" s="326"/>
      <c r="I79" s="326"/>
    </row>
  </sheetData>
  <mergeCells count="11">
    <mergeCell ref="D60:G60"/>
    <mergeCell ref="D61:G61"/>
    <mergeCell ref="B34:H34"/>
    <mergeCell ref="K34:Q34"/>
    <mergeCell ref="A1:C1"/>
    <mergeCell ref="K21:M21"/>
    <mergeCell ref="K3:M3"/>
    <mergeCell ref="B12:H12"/>
    <mergeCell ref="B3:H3"/>
    <mergeCell ref="K12:Q12"/>
    <mergeCell ref="B21:H21"/>
  </mergeCells>
  <pageMargins left="0.7" right="0.7" top="0.75" bottom="0.75" header="0.3" footer="0.3"/>
  <pageSetup paperSize="17" scale="81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>
    <tabColor rgb="FF92D050"/>
  </sheetPr>
  <dimension ref="A1:HJ210"/>
  <sheetViews>
    <sheetView workbookViewId="0">
      <selection activeCell="C98" sqref="C98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57"/>
      <c r="B2" s="76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76" t="s">
        <v>61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1.5066595434092207E-4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5.3319650464680832E-5</v>
      </c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1.9924496802249331E-4</v>
      </c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1.3441019094269875E-4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1.3441019094269875E-4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5.5217369588313651E-9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3.6811579725542431E-9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6.0672547107849718E-5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5.5696758746938727E-4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346</v>
      </c>
      <c r="B102" s="43" t="s">
        <v>324</v>
      </c>
      <c r="C102" s="15">
        <f>IFERROR(IF(FIND("MM",B1,1)&gt;0,VLOOKUP(A102,'Summary_Pet Coke'!$A$63:$H$73,6,FALSE),VLOOKUP(A102,'Summary_Pet Coke'!$A$63:$I$73,7,FALSE)),VLOOKUP(A102,'Summary_Pet Coke'!$A$63:$I$73,7,FALSE))</f>
        <v>5.8161698149963555E-5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IFERROR(IF(FIND("MM",B1,1)&gt;0,IF(C98&lt;C102,C102*1,C98*1),IF(C98&lt;C102,C102*1000,C98*1000)),IF(C98&lt;C102,C102*1000,C98*1000))</f>
        <v>0.55696758746938724</v>
      </c>
      <c r="D104" s="15" t="str">
        <f>IFERROR(IF(FIND("MM",B1,1)&gt;0,"lb/MMBtu","lb/GW"),"lb/GW")</f>
        <v>lb/GW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1265" r:id="rId2"/>
    <oleObject progId="Equation.DSMT4" shapeId="11266" r:id="rId3"/>
    <oleObject progId="Equation.DSMT4" shapeId="11267" r:id="rId4"/>
    <oleObject progId="Equation.DSMT4" shapeId="11268" r:id="rId5"/>
    <oleObject progId="Equation.DSMT4" shapeId="11269" r:id="rId6"/>
    <oleObject progId="Equation.DSMT4" shapeId="11270" r:id="rId7"/>
    <oleObject progId="Equation.DSMT4" shapeId="11271" r:id="rId8"/>
    <oleObject progId="Equation.DSMT4" shapeId="11272" r:id="rId9"/>
    <oleObject progId="Equation.DSMT4" shapeId="11273" r:id="rId10"/>
    <oleObject progId="Equation.DSMT4" shapeId="11274" r:id="rId11"/>
    <oleObject progId="Equation.DSMT4" shapeId="11275" r:id="rId12"/>
    <oleObject progId="Equation.DSMT4" shapeId="11276" r:id="rId13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>
    <tabColor rgb="FF92D050"/>
  </sheetPr>
  <dimension ref="A1:FF103"/>
  <sheetViews>
    <sheetView topLeftCell="BU1" workbookViewId="0">
      <selection activeCell="CC12" sqref="CC12"/>
    </sheetView>
  </sheetViews>
  <sheetFormatPr defaultRowHeight="12.75"/>
  <cols>
    <col min="1" max="1" width="15.140625" bestFit="1" customWidth="1"/>
    <col min="2" max="2" width="9.85546875" bestFit="1" customWidth="1"/>
    <col min="3" max="3" width="27.42578125" bestFit="1" customWidth="1"/>
    <col min="4" max="4" width="13.7109375" bestFit="1" customWidth="1"/>
    <col min="5" max="5" width="12.5703125" bestFit="1" customWidth="1"/>
    <col min="6" max="6" width="9" bestFit="1" customWidth="1"/>
    <col min="7" max="7" width="18.85546875" bestFit="1" customWidth="1"/>
    <col min="8" max="8" width="18.42578125" bestFit="1" customWidth="1"/>
    <col min="9" max="9" width="15.5703125" bestFit="1" customWidth="1"/>
    <col min="10" max="10" width="14.28515625" bestFit="1" customWidth="1"/>
    <col min="11" max="11" width="16" bestFit="1" customWidth="1"/>
    <col min="12" max="12" width="64.5703125" bestFit="1" customWidth="1"/>
    <col min="13" max="13" width="25.28515625" bestFit="1" customWidth="1"/>
    <col min="14" max="14" width="14.5703125" bestFit="1" customWidth="1"/>
    <col min="15" max="15" width="19" bestFit="1" customWidth="1"/>
    <col min="16" max="16" width="16.5703125" bestFit="1" customWidth="1"/>
    <col min="17" max="17" width="21" bestFit="1" customWidth="1"/>
    <col min="18" max="18" width="14.85546875" bestFit="1" customWidth="1"/>
    <col min="19" max="19" width="19.28515625" bestFit="1" customWidth="1"/>
    <col min="20" max="20" width="23.140625" bestFit="1" customWidth="1"/>
    <col min="21" max="21" width="12.28515625" bestFit="1" customWidth="1"/>
    <col min="22" max="22" width="16.7109375" bestFit="1" customWidth="1"/>
    <col min="23" max="23" width="14.42578125" bestFit="1" customWidth="1"/>
    <col min="24" max="24" width="18.85546875" bestFit="1" customWidth="1"/>
    <col min="25" max="25" width="12.5703125" bestFit="1" customWidth="1"/>
    <col min="26" max="26" width="17" bestFit="1" customWidth="1"/>
    <col min="27" max="27" width="25.140625" bestFit="1" customWidth="1"/>
    <col min="28" max="28" width="14.42578125" bestFit="1" customWidth="1"/>
    <col min="29" max="29" width="18.85546875" bestFit="1" customWidth="1"/>
    <col min="30" max="30" width="16.42578125" bestFit="1" customWidth="1"/>
    <col min="31" max="31" width="20.85546875" bestFit="1" customWidth="1"/>
    <col min="32" max="32" width="14.7109375" bestFit="1" customWidth="1"/>
    <col min="33" max="33" width="19.140625" bestFit="1" customWidth="1"/>
    <col min="34" max="34" width="25" bestFit="1" customWidth="1"/>
    <col min="35" max="35" width="14.28515625" bestFit="1" customWidth="1"/>
    <col min="36" max="36" width="18.7109375" bestFit="1" customWidth="1"/>
    <col min="37" max="37" width="16.28515625" bestFit="1" customWidth="1"/>
    <col min="38" max="38" width="20.7109375" bestFit="1" customWidth="1"/>
    <col min="39" max="39" width="14.5703125" bestFit="1" customWidth="1"/>
    <col min="40" max="40" width="19" bestFit="1" customWidth="1"/>
    <col min="41" max="41" width="26" bestFit="1" customWidth="1"/>
    <col min="42" max="42" width="15.140625" bestFit="1" customWidth="1"/>
    <col min="43" max="43" width="19.5703125" bestFit="1" customWidth="1"/>
    <col min="44" max="44" width="17.28515625" bestFit="1" customWidth="1"/>
    <col min="45" max="45" width="21.7109375" bestFit="1" customWidth="1"/>
    <col min="46" max="46" width="15.42578125" bestFit="1" customWidth="1"/>
    <col min="47" max="47" width="19.85546875" bestFit="1" customWidth="1"/>
    <col min="48" max="48" width="22.28515625" bestFit="1" customWidth="1"/>
    <col min="49" max="49" width="11.42578125" bestFit="1" customWidth="1"/>
    <col min="50" max="50" width="15.85546875" bestFit="1" customWidth="1"/>
    <col min="51" max="51" width="13.5703125" bestFit="1" customWidth="1"/>
    <col min="52" max="52" width="18" bestFit="1" customWidth="1"/>
    <col min="53" max="53" width="11.7109375" bestFit="1" customWidth="1"/>
    <col min="54" max="54" width="16.140625" bestFit="1" customWidth="1"/>
    <col min="55" max="55" width="20.5703125" bestFit="1" customWidth="1"/>
    <col min="56" max="56" width="11.5703125" bestFit="1" customWidth="1"/>
    <col min="57" max="57" width="14.28515625" bestFit="1" customWidth="1"/>
    <col min="58" max="58" width="11.85546875" bestFit="1" customWidth="1"/>
    <col min="59" max="59" width="16.28515625" bestFit="1" customWidth="1"/>
    <col min="60" max="60" width="11.5703125" bestFit="1" customWidth="1"/>
    <col min="61" max="61" width="14.5703125" bestFit="1" customWidth="1"/>
    <col min="62" max="62" width="27" bestFit="1" customWidth="1"/>
    <col min="63" max="63" width="16.140625" bestFit="1" customWidth="1"/>
    <col min="64" max="64" width="20.5703125" bestFit="1" customWidth="1"/>
    <col min="65" max="65" width="18.28515625" bestFit="1" customWidth="1"/>
    <col min="66" max="66" width="22.7109375" bestFit="1" customWidth="1"/>
    <col min="67" max="67" width="16.42578125" bestFit="1" customWidth="1"/>
    <col min="68" max="68" width="20.85546875" bestFit="1" customWidth="1"/>
    <col min="69" max="69" width="22.140625" bestFit="1" customWidth="1"/>
    <col min="70" max="70" width="11.28515625" bestFit="1" customWidth="1"/>
    <col min="71" max="71" width="15.7109375" bestFit="1" customWidth="1"/>
    <col min="72" max="72" width="13.42578125" bestFit="1" customWidth="1"/>
    <col min="73" max="73" width="17.85546875" bestFit="1" customWidth="1"/>
    <col min="74" max="74" width="11.5703125" bestFit="1" customWidth="1"/>
    <col min="75" max="75" width="16" bestFit="1" customWidth="1"/>
    <col min="76" max="76" width="25" bestFit="1" customWidth="1"/>
    <col min="77" max="77" width="14.28515625" bestFit="1" customWidth="1"/>
    <col min="78" max="78" width="18.7109375" bestFit="1" customWidth="1"/>
    <col min="79" max="79" width="16.28515625" bestFit="1" customWidth="1"/>
    <col min="80" max="80" width="20.7109375" bestFit="1" customWidth="1"/>
    <col min="81" max="81" width="14.5703125" bestFit="1" customWidth="1"/>
    <col min="82" max="82" width="19" bestFit="1" customWidth="1"/>
    <col min="83" max="84" width="19" customWidth="1"/>
    <col min="85" max="85" width="24.7109375" bestFit="1" customWidth="1"/>
    <col min="86" max="86" width="29.140625" bestFit="1" customWidth="1"/>
    <col min="87" max="87" width="26.85546875" bestFit="1" customWidth="1"/>
    <col min="88" max="88" width="31.28515625" bestFit="1" customWidth="1"/>
    <col min="89" max="89" width="25" bestFit="1" customWidth="1"/>
    <col min="90" max="90" width="29.42578125" bestFit="1" customWidth="1"/>
    <col min="91" max="91" width="27.85546875" bestFit="1" customWidth="1"/>
    <col min="92" max="92" width="32.28515625" bestFit="1" customWidth="1"/>
    <col min="93" max="93" width="26.140625" bestFit="1" customWidth="1"/>
    <col min="94" max="94" width="30.5703125" bestFit="1" customWidth="1"/>
    <col min="95" max="95" width="30.28515625" bestFit="1" customWidth="1"/>
    <col min="96" max="96" width="34.7109375" bestFit="1" customWidth="1"/>
    <col min="97" max="97" width="33.140625" bestFit="1" customWidth="1"/>
    <col min="98" max="98" width="37.5703125" bestFit="1" customWidth="1"/>
    <col min="99" max="99" width="46" bestFit="1" customWidth="1"/>
    <col min="100" max="100" width="50.5703125" bestFit="1" customWidth="1"/>
    <col min="101" max="101" width="52.140625" bestFit="1" customWidth="1"/>
    <col min="102" max="102" width="56.5703125" bestFit="1" customWidth="1"/>
    <col min="103" max="103" width="46.28515625" bestFit="1" customWidth="1"/>
    <col min="104" max="104" width="50.7109375" bestFit="1" customWidth="1"/>
    <col min="105" max="105" width="43.28515625" bestFit="1" customWidth="1"/>
    <col min="106" max="106" width="47.7109375" bestFit="1" customWidth="1"/>
    <col min="107" max="107" width="38.5703125" bestFit="1" customWidth="1"/>
    <col min="108" max="108" width="43" bestFit="1" customWidth="1"/>
    <col min="109" max="109" width="32.5703125" bestFit="1" customWidth="1"/>
    <col min="110" max="110" width="37" bestFit="1" customWidth="1"/>
    <col min="111" max="111" width="29.7109375" bestFit="1" customWidth="1"/>
    <col min="112" max="112" width="34.140625" bestFit="1" customWidth="1"/>
    <col min="113" max="113" width="24.5703125" bestFit="1" customWidth="1"/>
    <col min="114" max="114" width="29" bestFit="1" customWidth="1"/>
    <col min="115" max="115" width="37.7109375" bestFit="1" customWidth="1"/>
    <col min="116" max="116" width="42.28515625" bestFit="1" customWidth="1"/>
    <col min="117" max="117" width="26.7109375" bestFit="1" customWidth="1"/>
    <col min="118" max="118" width="31.140625" bestFit="1" customWidth="1"/>
    <col min="119" max="119" width="39.85546875" bestFit="1" customWidth="1"/>
    <col min="120" max="120" width="44.28515625" bestFit="1" customWidth="1"/>
    <col min="121" max="121" width="23.5703125" bestFit="1" customWidth="1"/>
    <col min="122" max="122" width="28" bestFit="1" customWidth="1"/>
    <col min="123" max="123" width="24.5703125" bestFit="1" customWidth="1"/>
    <col min="124" max="124" width="29" bestFit="1" customWidth="1"/>
    <col min="125" max="125" width="15.5703125" bestFit="1" customWidth="1"/>
    <col min="126" max="126" width="30.7109375" bestFit="1" customWidth="1"/>
    <col min="127" max="127" width="13.5703125" bestFit="1" customWidth="1"/>
    <col min="128" max="128" width="15.5703125" bestFit="1" customWidth="1"/>
    <col min="129" max="129" width="56.5703125" bestFit="1" customWidth="1"/>
    <col min="130" max="130" width="13.5703125" bestFit="1" customWidth="1"/>
    <col min="131" max="131" width="15.5703125" bestFit="1" customWidth="1"/>
    <col min="132" max="132" width="20.140625" bestFit="1" customWidth="1"/>
    <col min="133" max="133" width="13.5703125" bestFit="1" customWidth="1"/>
    <col min="134" max="134" width="15.5703125" bestFit="1" customWidth="1"/>
    <col min="135" max="135" width="27.5703125" bestFit="1" customWidth="1"/>
    <col min="136" max="136" width="13.5703125" bestFit="1" customWidth="1"/>
    <col min="137" max="137" width="15.5703125" bestFit="1" customWidth="1"/>
    <col min="138" max="138" width="14.42578125" bestFit="1" customWidth="1"/>
    <col min="139" max="139" width="13.5703125" bestFit="1" customWidth="1"/>
    <col min="140" max="140" width="15.5703125" bestFit="1" customWidth="1"/>
    <col min="141" max="141" width="14.42578125" bestFit="1" customWidth="1"/>
    <col min="142" max="142" width="13.5703125" bestFit="1" customWidth="1"/>
    <col min="143" max="143" width="15.5703125" bestFit="1" customWidth="1"/>
    <col min="144" max="144" width="14.42578125" bestFit="1" customWidth="1"/>
    <col min="145" max="145" width="13.5703125" bestFit="1" customWidth="1"/>
    <col min="146" max="146" width="15.5703125" bestFit="1" customWidth="1"/>
    <col min="147" max="147" width="14.42578125" bestFit="1" customWidth="1"/>
    <col min="148" max="148" width="13.5703125" bestFit="1" customWidth="1"/>
    <col min="149" max="149" width="15.5703125" bestFit="1" customWidth="1"/>
    <col min="150" max="150" width="14.42578125" bestFit="1" customWidth="1"/>
    <col min="151" max="151" width="13.5703125" bestFit="1" customWidth="1"/>
    <col min="152" max="152" width="16.5703125" bestFit="1" customWidth="1"/>
    <col min="153" max="153" width="15.42578125" bestFit="1" customWidth="1"/>
    <col min="154" max="154" width="14.5703125" bestFit="1" customWidth="1"/>
    <col min="155" max="155" width="16.5703125" bestFit="1" customWidth="1"/>
    <col min="156" max="156" width="15.42578125" bestFit="1" customWidth="1"/>
    <col min="157" max="157" width="14.5703125" bestFit="1" customWidth="1"/>
    <col min="158" max="158" width="16.5703125" bestFit="1" customWidth="1"/>
    <col min="159" max="159" width="15.42578125" bestFit="1" customWidth="1"/>
    <col min="160" max="160" width="14.5703125" bestFit="1" customWidth="1"/>
  </cols>
  <sheetData>
    <row r="1" spans="1:162" s="1" customFormat="1" ht="15" customHeight="1">
      <c r="A1" s="381" t="s">
        <v>0</v>
      </c>
      <c r="B1" s="381" t="s">
        <v>1</v>
      </c>
      <c r="C1" s="381" t="s">
        <v>2</v>
      </c>
      <c r="D1" s="381" t="s">
        <v>3</v>
      </c>
      <c r="E1" s="381" t="s">
        <v>4</v>
      </c>
      <c r="F1" s="381" t="s">
        <v>304</v>
      </c>
      <c r="G1" s="381" t="s">
        <v>5</v>
      </c>
      <c r="H1" s="381" t="s">
        <v>305</v>
      </c>
      <c r="I1" s="381" t="s">
        <v>307</v>
      </c>
      <c r="J1" s="381" t="s">
        <v>306</v>
      </c>
      <c r="K1" s="381" t="s">
        <v>313</v>
      </c>
      <c r="L1" s="381" t="s">
        <v>6</v>
      </c>
      <c r="M1" s="381" t="s">
        <v>103</v>
      </c>
      <c r="N1" s="381" t="s">
        <v>193</v>
      </c>
      <c r="O1" s="381" t="s">
        <v>194</v>
      </c>
      <c r="P1" s="381" t="s">
        <v>195</v>
      </c>
      <c r="Q1" s="381" t="s">
        <v>196</v>
      </c>
      <c r="R1" s="381" t="s">
        <v>197</v>
      </c>
      <c r="S1" s="381" t="s">
        <v>198</v>
      </c>
      <c r="T1" s="381" t="s">
        <v>104</v>
      </c>
      <c r="U1" s="381" t="s">
        <v>199</v>
      </c>
      <c r="V1" s="381" t="s">
        <v>200</v>
      </c>
      <c r="W1" s="381" t="s">
        <v>201</v>
      </c>
      <c r="X1" s="381" t="s">
        <v>202</v>
      </c>
      <c r="Y1" s="381" t="s">
        <v>203</v>
      </c>
      <c r="Z1" s="381" t="s">
        <v>204</v>
      </c>
      <c r="AA1" s="381" t="s">
        <v>105</v>
      </c>
      <c r="AB1" s="381" t="s">
        <v>205</v>
      </c>
      <c r="AC1" s="381" t="s">
        <v>206</v>
      </c>
      <c r="AD1" s="381" t="s">
        <v>207</v>
      </c>
      <c r="AE1" s="381" t="s">
        <v>208</v>
      </c>
      <c r="AF1" s="381" t="s">
        <v>209</v>
      </c>
      <c r="AG1" s="381" t="s">
        <v>210</v>
      </c>
      <c r="AH1" s="381" t="s">
        <v>106</v>
      </c>
      <c r="AI1" s="381" t="s">
        <v>211</v>
      </c>
      <c r="AJ1" s="381" t="s">
        <v>212</v>
      </c>
      <c r="AK1" s="381" t="s">
        <v>213</v>
      </c>
      <c r="AL1" s="381" t="s">
        <v>214</v>
      </c>
      <c r="AM1" s="381" t="s">
        <v>215</v>
      </c>
      <c r="AN1" s="381" t="s">
        <v>216</v>
      </c>
      <c r="AO1" s="381" t="s">
        <v>107</v>
      </c>
      <c r="AP1" s="381" t="s">
        <v>217</v>
      </c>
      <c r="AQ1" s="381" t="s">
        <v>218</v>
      </c>
      <c r="AR1" s="381" t="s">
        <v>219</v>
      </c>
      <c r="AS1" s="381" t="s">
        <v>220</v>
      </c>
      <c r="AT1" s="381" t="s">
        <v>221</v>
      </c>
      <c r="AU1" s="381" t="s">
        <v>222</v>
      </c>
      <c r="AV1" s="381" t="s">
        <v>223</v>
      </c>
      <c r="AW1" s="381" t="s">
        <v>224</v>
      </c>
      <c r="AX1" s="381" t="s">
        <v>225</v>
      </c>
      <c r="AY1" s="381" t="s">
        <v>226</v>
      </c>
      <c r="AZ1" s="381" t="s">
        <v>227</v>
      </c>
      <c r="BA1" s="381" t="s">
        <v>228</v>
      </c>
      <c r="BB1" s="381" t="s">
        <v>229</v>
      </c>
      <c r="BC1" s="381" t="s">
        <v>108</v>
      </c>
      <c r="BD1" s="381" t="s">
        <v>230</v>
      </c>
      <c r="BE1" s="381" t="s">
        <v>231</v>
      </c>
      <c r="BF1" s="381" t="s">
        <v>232</v>
      </c>
      <c r="BG1" s="381" t="s">
        <v>233</v>
      </c>
      <c r="BH1" s="381" t="s">
        <v>234</v>
      </c>
      <c r="BI1" s="381" t="s">
        <v>235</v>
      </c>
      <c r="BJ1" s="381" t="s">
        <v>109</v>
      </c>
      <c r="BK1" s="381" t="s">
        <v>236</v>
      </c>
      <c r="BL1" s="381" t="s">
        <v>237</v>
      </c>
      <c r="BM1" s="381" t="s">
        <v>238</v>
      </c>
      <c r="BN1" s="381" t="s">
        <v>239</v>
      </c>
      <c r="BO1" s="381" t="s">
        <v>240</v>
      </c>
      <c r="BP1" s="381" t="s">
        <v>241</v>
      </c>
      <c r="BQ1" s="381" t="s">
        <v>110</v>
      </c>
      <c r="BR1" s="381" t="s">
        <v>242</v>
      </c>
      <c r="BS1" s="381" t="s">
        <v>243</v>
      </c>
      <c r="BT1" s="381" t="s">
        <v>244</v>
      </c>
      <c r="BU1" s="381" t="s">
        <v>245</v>
      </c>
      <c r="BV1" s="381" t="s">
        <v>246</v>
      </c>
      <c r="BW1" s="381" t="s">
        <v>247</v>
      </c>
      <c r="BX1" s="381" t="s">
        <v>111</v>
      </c>
      <c r="BY1" s="381" t="s">
        <v>248</v>
      </c>
      <c r="BZ1" s="381" t="s">
        <v>249</v>
      </c>
      <c r="CA1" s="381" t="s">
        <v>250</v>
      </c>
      <c r="CB1" s="381" t="s">
        <v>251</v>
      </c>
      <c r="CC1" s="381" t="s">
        <v>252</v>
      </c>
      <c r="CD1" s="381" t="s">
        <v>253</v>
      </c>
      <c r="CE1" s="381" t="s">
        <v>321</v>
      </c>
      <c r="CF1" s="381" t="s">
        <v>322</v>
      </c>
      <c r="CG1" s="381" t="s">
        <v>314</v>
      </c>
      <c r="CH1" s="381" t="s">
        <v>315</v>
      </c>
      <c r="CI1" s="381" t="s">
        <v>316</v>
      </c>
      <c r="CJ1" s="381" t="s">
        <v>317</v>
      </c>
      <c r="CK1" s="381" t="s">
        <v>318</v>
      </c>
      <c r="CL1" s="381" t="s">
        <v>319</v>
      </c>
      <c r="CM1" s="381" t="s">
        <v>292</v>
      </c>
      <c r="CN1" s="381" t="s">
        <v>293</v>
      </c>
      <c r="CO1" s="381" t="s">
        <v>294</v>
      </c>
      <c r="CP1" s="381" t="s">
        <v>295</v>
      </c>
      <c r="CQ1" s="381" t="s">
        <v>254</v>
      </c>
      <c r="CR1" s="381" t="s">
        <v>255</v>
      </c>
      <c r="CS1" s="381" t="s">
        <v>256</v>
      </c>
      <c r="CT1" s="381" t="s">
        <v>257</v>
      </c>
      <c r="CU1" s="381" t="s">
        <v>258</v>
      </c>
      <c r="CV1" s="381" t="s">
        <v>259</v>
      </c>
      <c r="CW1" s="381" t="s">
        <v>260</v>
      </c>
      <c r="CX1" s="381" t="s">
        <v>261</v>
      </c>
      <c r="CY1" s="381" t="s">
        <v>262</v>
      </c>
      <c r="CZ1" s="381" t="s">
        <v>263</v>
      </c>
      <c r="DA1" s="381" t="s">
        <v>264</v>
      </c>
      <c r="DB1" s="381" t="s">
        <v>265</v>
      </c>
      <c r="DC1" s="381" t="s">
        <v>266</v>
      </c>
      <c r="DD1" s="381" t="s">
        <v>267</v>
      </c>
      <c r="DE1" s="381" t="s">
        <v>268</v>
      </c>
      <c r="DF1" s="381" t="s">
        <v>269</v>
      </c>
      <c r="DG1" s="381" t="s">
        <v>270</v>
      </c>
      <c r="DH1" s="381" t="s">
        <v>271</v>
      </c>
      <c r="DI1" s="381" t="s">
        <v>272</v>
      </c>
      <c r="DJ1" s="381" t="s">
        <v>273</v>
      </c>
      <c r="DK1" s="381" t="s">
        <v>274</v>
      </c>
      <c r="DL1" s="381" t="s">
        <v>275</v>
      </c>
      <c r="DM1" s="381" t="s">
        <v>276</v>
      </c>
      <c r="DN1" s="381" t="s">
        <v>277</v>
      </c>
      <c r="DO1" s="381" t="s">
        <v>278</v>
      </c>
      <c r="DP1" s="381" t="s">
        <v>279</v>
      </c>
      <c r="DQ1" s="381" t="s">
        <v>280</v>
      </c>
      <c r="DR1" s="381" t="s">
        <v>281</v>
      </c>
      <c r="DS1" s="381" t="s">
        <v>282</v>
      </c>
      <c r="DT1" s="381" t="s">
        <v>283</v>
      </c>
      <c r="DU1" s="381" t="s">
        <v>13</v>
      </c>
      <c r="DV1" s="381" t="s">
        <v>14</v>
      </c>
      <c r="DW1" s="381" t="s">
        <v>15</v>
      </c>
      <c r="DX1" s="381" t="s">
        <v>16</v>
      </c>
      <c r="DY1" s="381" t="s">
        <v>17</v>
      </c>
      <c r="DZ1" s="381" t="s">
        <v>18</v>
      </c>
      <c r="EA1" s="381" t="s">
        <v>19</v>
      </c>
      <c r="EB1" s="381" t="s">
        <v>20</v>
      </c>
      <c r="EC1" s="381" t="s">
        <v>21</v>
      </c>
      <c r="ED1" s="381" t="s">
        <v>22</v>
      </c>
      <c r="EE1" s="381" t="s">
        <v>23</v>
      </c>
      <c r="EF1" s="381" t="s">
        <v>24</v>
      </c>
      <c r="EG1" s="381" t="s">
        <v>25</v>
      </c>
      <c r="EH1" s="381" t="s">
        <v>26</v>
      </c>
      <c r="EI1" s="381" t="s">
        <v>27</v>
      </c>
      <c r="EJ1" s="381" t="s">
        <v>28</v>
      </c>
      <c r="EK1" s="381" t="s">
        <v>29</v>
      </c>
      <c r="EL1" s="381" t="s">
        <v>30</v>
      </c>
      <c r="EM1" s="381" t="s">
        <v>31</v>
      </c>
      <c r="EN1" s="381" t="s">
        <v>32</v>
      </c>
      <c r="EO1" s="381" t="s">
        <v>33</v>
      </c>
      <c r="EP1" s="381" t="s">
        <v>34</v>
      </c>
      <c r="EQ1" s="381" t="s">
        <v>35</v>
      </c>
      <c r="ER1" s="381" t="s">
        <v>36</v>
      </c>
      <c r="ES1" s="381" t="s">
        <v>37</v>
      </c>
      <c r="ET1" s="381" t="s">
        <v>38</v>
      </c>
      <c r="EU1" s="381" t="s">
        <v>39</v>
      </c>
      <c r="EV1" s="381" t="s">
        <v>40</v>
      </c>
      <c r="EW1" s="381" t="s">
        <v>41</v>
      </c>
      <c r="EX1" s="381" t="s">
        <v>42</v>
      </c>
      <c r="EY1" s="381" t="s">
        <v>43</v>
      </c>
      <c r="EZ1" s="381" t="s">
        <v>44</v>
      </c>
      <c r="FA1" s="381" t="s">
        <v>45</v>
      </c>
      <c r="FB1" s="381" t="s">
        <v>46</v>
      </c>
      <c r="FC1" s="381" t="s">
        <v>47</v>
      </c>
      <c r="FD1" s="381" t="s">
        <v>48</v>
      </c>
    </row>
    <row r="2" spans="1:162" s="1" customFormat="1" ht="15" customHeight="1">
      <c r="A2" s="152"/>
      <c r="B2" s="152"/>
      <c r="C2" s="152"/>
      <c r="D2" s="152"/>
      <c r="E2" s="152"/>
      <c r="F2" s="152"/>
      <c r="G2" s="152"/>
      <c r="H2" s="152"/>
      <c r="I2" s="152" t="s">
        <v>141</v>
      </c>
      <c r="J2" s="152" t="s">
        <v>112</v>
      </c>
      <c r="K2" s="152" t="s">
        <v>284</v>
      </c>
      <c r="L2" s="152"/>
      <c r="M2" s="153" t="s">
        <v>113</v>
      </c>
      <c r="N2" s="153" t="s">
        <v>113</v>
      </c>
      <c r="O2" s="153" t="s">
        <v>114</v>
      </c>
      <c r="P2" s="153" t="s">
        <v>113</v>
      </c>
      <c r="Q2" s="153" t="s">
        <v>114</v>
      </c>
      <c r="R2" s="153" t="s">
        <v>113</v>
      </c>
      <c r="S2" s="153" t="s">
        <v>114</v>
      </c>
      <c r="T2" s="153" t="s">
        <v>113</v>
      </c>
      <c r="U2" s="153" t="s">
        <v>113</v>
      </c>
      <c r="V2" s="153" t="s">
        <v>114</v>
      </c>
      <c r="W2" s="153" t="s">
        <v>113</v>
      </c>
      <c r="X2" s="153" t="s">
        <v>114</v>
      </c>
      <c r="Y2" s="153" t="s">
        <v>113</v>
      </c>
      <c r="Z2" s="153" t="s">
        <v>114</v>
      </c>
      <c r="AA2" s="153" t="s">
        <v>113</v>
      </c>
      <c r="AB2" s="153" t="s">
        <v>113</v>
      </c>
      <c r="AC2" s="153" t="s">
        <v>114</v>
      </c>
      <c r="AD2" s="153" t="s">
        <v>113</v>
      </c>
      <c r="AE2" s="153" t="s">
        <v>114</v>
      </c>
      <c r="AF2" s="153" t="s">
        <v>113</v>
      </c>
      <c r="AG2" s="153" t="s">
        <v>114</v>
      </c>
      <c r="AH2" s="153" t="s">
        <v>113</v>
      </c>
      <c r="AI2" s="153" t="s">
        <v>113</v>
      </c>
      <c r="AJ2" s="153" t="s">
        <v>114</v>
      </c>
      <c r="AK2" s="153" t="s">
        <v>113</v>
      </c>
      <c r="AL2" s="153" t="s">
        <v>114</v>
      </c>
      <c r="AM2" s="153" t="s">
        <v>113</v>
      </c>
      <c r="AN2" s="153" t="s">
        <v>114</v>
      </c>
      <c r="AO2" s="153" t="s">
        <v>113</v>
      </c>
      <c r="AP2" s="153" t="s">
        <v>113</v>
      </c>
      <c r="AQ2" s="153" t="s">
        <v>114</v>
      </c>
      <c r="AR2" s="153" t="s">
        <v>113</v>
      </c>
      <c r="AS2" s="153" t="s">
        <v>114</v>
      </c>
      <c r="AT2" s="153" t="s">
        <v>113</v>
      </c>
      <c r="AU2" s="153" t="s">
        <v>114</v>
      </c>
      <c r="AV2" s="153" t="s">
        <v>113</v>
      </c>
      <c r="AW2" s="153" t="s">
        <v>113</v>
      </c>
      <c r="AX2" s="153" t="s">
        <v>114</v>
      </c>
      <c r="AY2" s="153" t="s">
        <v>113</v>
      </c>
      <c r="AZ2" s="153" t="s">
        <v>114</v>
      </c>
      <c r="BA2" s="153" t="s">
        <v>113</v>
      </c>
      <c r="BB2" s="153" t="s">
        <v>114</v>
      </c>
      <c r="BC2" s="153" t="s">
        <v>113</v>
      </c>
      <c r="BD2" s="153" t="s">
        <v>113</v>
      </c>
      <c r="BE2" s="153" t="s">
        <v>114</v>
      </c>
      <c r="BF2" s="153" t="s">
        <v>113</v>
      </c>
      <c r="BG2" s="153" t="s">
        <v>114</v>
      </c>
      <c r="BH2" s="153" t="s">
        <v>113</v>
      </c>
      <c r="BI2" s="153" t="s">
        <v>114</v>
      </c>
      <c r="BJ2" s="153" t="s">
        <v>113</v>
      </c>
      <c r="BK2" s="153" t="s">
        <v>113</v>
      </c>
      <c r="BL2" s="153" t="s">
        <v>114</v>
      </c>
      <c r="BM2" s="153" t="s">
        <v>113</v>
      </c>
      <c r="BN2" s="153" t="s">
        <v>114</v>
      </c>
      <c r="BO2" s="153" t="s">
        <v>113</v>
      </c>
      <c r="BP2" s="153" t="s">
        <v>114</v>
      </c>
      <c r="BQ2" s="153" t="s">
        <v>113</v>
      </c>
      <c r="BR2" s="153" t="s">
        <v>113</v>
      </c>
      <c r="BS2" s="153" t="s">
        <v>114</v>
      </c>
      <c r="BT2" s="153" t="s">
        <v>113</v>
      </c>
      <c r="BU2" s="153" t="s">
        <v>114</v>
      </c>
      <c r="BV2" s="153" t="s">
        <v>113</v>
      </c>
      <c r="BW2" s="153" t="s">
        <v>114</v>
      </c>
      <c r="BX2" s="153" t="s">
        <v>113</v>
      </c>
      <c r="BY2" s="153" t="s">
        <v>113</v>
      </c>
      <c r="BZ2" s="153" t="s">
        <v>114</v>
      </c>
      <c r="CA2" s="153" t="s">
        <v>113</v>
      </c>
      <c r="CB2" s="153" t="s">
        <v>114</v>
      </c>
      <c r="CC2" s="153" t="s">
        <v>113</v>
      </c>
      <c r="CD2" s="153" t="s">
        <v>114</v>
      </c>
      <c r="CE2" s="153" t="s">
        <v>113</v>
      </c>
      <c r="CF2" s="153" t="s">
        <v>114</v>
      </c>
      <c r="CG2" s="153" t="s">
        <v>113</v>
      </c>
      <c r="CH2" s="153" t="s">
        <v>114</v>
      </c>
      <c r="CI2" s="153" t="s">
        <v>113</v>
      </c>
      <c r="CJ2" s="153" t="s">
        <v>114</v>
      </c>
      <c r="CK2" s="153" t="s">
        <v>113</v>
      </c>
      <c r="CL2" s="153" t="s">
        <v>114</v>
      </c>
      <c r="CM2" s="153" t="s">
        <v>113</v>
      </c>
      <c r="CN2" s="153" t="s">
        <v>114</v>
      </c>
      <c r="CO2" s="153" t="s">
        <v>113</v>
      </c>
      <c r="CP2" s="153" t="s">
        <v>114</v>
      </c>
      <c r="CQ2" s="153" t="s">
        <v>113</v>
      </c>
      <c r="CR2" s="153" t="s">
        <v>114</v>
      </c>
      <c r="CS2" s="153" t="s">
        <v>113</v>
      </c>
      <c r="CT2" s="153" t="s">
        <v>114</v>
      </c>
      <c r="CU2" s="153" t="s">
        <v>113</v>
      </c>
      <c r="CV2" s="153" t="s">
        <v>114</v>
      </c>
      <c r="CW2" s="153" t="s">
        <v>113</v>
      </c>
      <c r="CX2" s="153" t="s">
        <v>114</v>
      </c>
      <c r="CY2" s="153" t="s">
        <v>113</v>
      </c>
      <c r="CZ2" s="153" t="s">
        <v>114</v>
      </c>
      <c r="DA2" s="153" t="s">
        <v>113</v>
      </c>
      <c r="DB2" s="153" t="s">
        <v>114</v>
      </c>
      <c r="DC2" s="153" t="s">
        <v>113</v>
      </c>
      <c r="DD2" s="153" t="s">
        <v>114</v>
      </c>
      <c r="DE2" s="153" t="s">
        <v>113</v>
      </c>
      <c r="DF2" s="153" t="s">
        <v>114</v>
      </c>
      <c r="DG2" s="153" t="s">
        <v>113</v>
      </c>
      <c r="DH2" s="153" t="s">
        <v>114</v>
      </c>
      <c r="DI2" s="153" t="s">
        <v>113</v>
      </c>
      <c r="DJ2" s="153" t="s">
        <v>114</v>
      </c>
      <c r="DK2" s="153" t="s">
        <v>113</v>
      </c>
      <c r="DL2" s="153" t="s">
        <v>114</v>
      </c>
      <c r="DM2" s="153" t="s">
        <v>113</v>
      </c>
      <c r="DN2" s="153" t="s">
        <v>114</v>
      </c>
      <c r="DO2" s="153" t="s">
        <v>113</v>
      </c>
      <c r="DP2" s="153" t="s">
        <v>114</v>
      </c>
      <c r="DQ2" s="153" t="s">
        <v>113</v>
      </c>
      <c r="DR2" s="153" t="s">
        <v>114</v>
      </c>
      <c r="DS2" s="153" t="s">
        <v>113</v>
      </c>
      <c r="DT2" s="153" t="s">
        <v>114</v>
      </c>
      <c r="DU2" s="153"/>
      <c r="DV2" s="153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</row>
    <row r="3" spans="1:162" s="15" customFormat="1" ht="15" customHeight="1">
      <c r="A3" s="383" t="s">
        <v>49</v>
      </c>
      <c r="B3" s="384">
        <v>10670</v>
      </c>
      <c r="C3" s="383" t="s">
        <v>68</v>
      </c>
      <c r="D3" s="383" t="s">
        <v>69</v>
      </c>
      <c r="E3" s="383" t="s">
        <v>70</v>
      </c>
      <c r="F3" s="383" t="s">
        <v>311</v>
      </c>
      <c r="G3" s="383" t="s">
        <v>71</v>
      </c>
      <c r="H3" s="383" t="s">
        <v>163</v>
      </c>
      <c r="I3" s="384">
        <v>1817.6</v>
      </c>
      <c r="J3" s="384">
        <v>158</v>
      </c>
      <c r="K3" s="384">
        <v>11.50379746835443</v>
      </c>
      <c r="L3" s="383" t="s">
        <v>49</v>
      </c>
      <c r="M3" s="391">
        <v>1.9446965459988153E-5</v>
      </c>
      <c r="N3" s="384">
        <v>1.8261457143625594E-8</v>
      </c>
      <c r="O3" s="384">
        <v>2.1007610445730302E-7</v>
      </c>
      <c r="P3" s="396"/>
      <c r="Q3" s="396"/>
      <c r="R3" s="384">
        <v>1.8261457143625594E-8</v>
      </c>
      <c r="S3" s="384">
        <v>2.1007610445730302E-7</v>
      </c>
      <c r="T3" s="384">
        <v>8.4270183659948677E-6</v>
      </c>
      <c r="U3" s="384">
        <v>4.1765363204990527E-8</v>
      </c>
      <c r="V3" s="384">
        <v>4.8046027950247329E-7</v>
      </c>
      <c r="W3" s="396"/>
      <c r="X3" s="396"/>
      <c r="Y3" s="384">
        <v>4.1765363204990527E-8</v>
      </c>
      <c r="Z3" s="384">
        <v>4.8046027950247329E-7</v>
      </c>
      <c r="AA3" s="384">
        <v>7.1305540019956579E-6</v>
      </c>
      <c r="AB3" s="384">
        <v>5.8683042114336231E-9</v>
      </c>
      <c r="AC3" s="384">
        <v>6.7507783131023746E-8</v>
      </c>
      <c r="AD3" s="396"/>
      <c r="AE3" s="396"/>
      <c r="AF3" s="384">
        <v>5.8683042114336231E-9</v>
      </c>
      <c r="AG3" s="384">
        <v>6.7507783131023746E-8</v>
      </c>
      <c r="AH3" s="384">
        <v>9.7234827299940767E-6</v>
      </c>
      <c r="AI3" s="384">
        <v>2.0838600116504459E-8</v>
      </c>
      <c r="AJ3" s="384">
        <v>2.3972303526429432E-7</v>
      </c>
      <c r="AK3" s="396"/>
      <c r="AL3" s="396"/>
      <c r="AM3" s="384">
        <v>2.0838600116504459E-8</v>
      </c>
      <c r="AN3" s="384">
        <v>2.3972303526429432E-7</v>
      </c>
      <c r="AO3" s="384">
        <v>1.2964643639992105E-5</v>
      </c>
      <c r="AP3" s="384">
        <v>1.1875969283870593E-6</v>
      </c>
      <c r="AQ3" s="384">
        <v>1.3661874538204549E-5</v>
      </c>
      <c r="AR3" s="396"/>
      <c r="AS3" s="396"/>
      <c r="AT3" s="384">
        <v>1.1875969283870593E-6</v>
      </c>
      <c r="AU3" s="384">
        <v>1.3661874538204549E-5</v>
      </c>
      <c r="AV3" s="391">
        <v>5.1858574559968419E-6</v>
      </c>
      <c r="AW3" s="384">
        <v>5.5427139071883992E-8</v>
      </c>
      <c r="AX3" s="384">
        <v>6.3762258213326794E-7</v>
      </c>
      <c r="AY3" s="396"/>
      <c r="AZ3" s="396"/>
      <c r="BA3" s="384">
        <v>5.5427139071883992E-8</v>
      </c>
      <c r="BB3" s="384">
        <v>6.3762258213326794E-7</v>
      </c>
      <c r="BC3" s="384">
        <v>3.4102793377665417E-5</v>
      </c>
      <c r="BD3" s="384">
        <v>3.6619568005368578E-7</v>
      </c>
      <c r="BE3" s="384">
        <v>4.2126409371239191E-6</v>
      </c>
      <c r="BF3" s="396"/>
      <c r="BG3" s="396"/>
      <c r="BH3" s="384">
        <v>3.6619568005368578E-7</v>
      </c>
      <c r="BI3" s="384">
        <v>4.2126409371239191E-6</v>
      </c>
      <c r="BJ3" s="384">
        <v>6.4823218199960525E-6</v>
      </c>
      <c r="BK3" s="384">
        <v>1.5677701195760052E-6</v>
      </c>
      <c r="BL3" s="384">
        <v>1.8035309932540169E-5</v>
      </c>
      <c r="BM3" s="396"/>
      <c r="BN3" s="396"/>
      <c r="BO3" s="384">
        <v>1.5677701195760052E-6</v>
      </c>
      <c r="BP3" s="384">
        <v>1.8035309932540169E-5</v>
      </c>
      <c r="BQ3" s="384">
        <v>2.0419124130067939E-2</v>
      </c>
      <c r="BR3" s="384">
        <v>2.5588872168088377E-6</v>
      </c>
      <c r="BS3" s="384">
        <v>2.943692028653002E-5</v>
      </c>
      <c r="BT3" s="396"/>
      <c r="BU3" s="396"/>
      <c r="BV3" s="384">
        <v>2.5588872168088377E-6</v>
      </c>
      <c r="BW3" s="384">
        <v>2.943692028653002E-5</v>
      </c>
      <c r="BX3" s="384">
        <v>3.8893930919976307E-5</v>
      </c>
      <c r="BY3" s="384">
        <v>9.9648108397321798E-7</v>
      </c>
      <c r="BZ3" s="384">
        <v>1.1463316571074183E-5</v>
      </c>
      <c r="CA3" s="396"/>
      <c r="CB3" s="396"/>
      <c r="CC3" s="384">
        <v>9.9648108397321798E-7</v>
      </c>
      <c r="CD3" s="384">
        <v>1.1463316571074183E-5</v>
      </c>
      <c r="CE3" s="386">
        <f>R3+Y3+AF3+AM3+AT3+BA3+BH3+BO3+BV3+CC3</f>
        <v>6.8190918925472437E-6</v>
      </c>
      <c r="CF3" s="386">
        <f>S3+Z3+AG3+AN3+AU3+BB3+BI3+BP3+BW3+CD3</f>
        <v>7.844545204996121E-5</v>
      </c>
      <c r="CG3" s="391">
        <v>7.8928172007009523E-3</v>
      </c>
      <c r="CH3" s="391">
        <v>9.0797370531607913E-2</v>
      </c>
      <c r="CI3" s="397"/>
      <c r="CJ3" s="397"/>
      <c r="CK3" s="384">
        <v>7.8928172007009523E-3</v>
      </c>
      <c r="CL3" s="384">
        <v>9.0797370531607913E-2</v>
      </c>
      <c r="CM3" s="396"/>
      <c r="CN3" s="396"/>
      <c r="CO3" s="396"/>
      <c r="CP3" s="396"/>
      <c r="CQ3" s="396"/>
      <c r="CR3" s="396"/>
      <c r="CS3" s="397"/>
      <c r="CT3" s="397"/>
      <c r="CU3" s="396"/>
      <c r="CV3" s="396"/>
      <c r="CW3" s="391">
        <v>9.7348848326755208E-2</v>
      </c>
      <c r="CX3" s="391">
        <v>1.119881434928546</v>
      </c>
      <c r="CY3" s="397"/>
      <c r="CZ3" s="397"/>
      <c r="DA3" s="396"/>
      <c r="DB3" s="396"/>
      <c r="DC3" s="391">
        <v>0.10765809972311335</v>
      </c>
      <c r="DD3" s="391">
        <v>1.2384769750426001</v>
      </c>
      <c r="DE3" s="396"/>
      <c r="DF3" s="396"/>
      <c r="DG3" s="396"/>
      <c r="DH3" s="396"/>
      <c r="DI3" s="396"/>
      <c r="DJ3" s="396"/>
      <c r="DK3" s="396"/>
      <c r="DL3" s="396"/>
      <c r="DM3" s="396"/>
      <c r="DN3" s="396"/>
      <c r="DO3" s="396"/>
      <c r="DP3" s="396"/>
      <c r="DQ3" s="397"/>
      <c r="DR3" s="397"/>
      <c r="DS3" s="396"/>
      <c r="DT3" s="396"/>
      <c r="DU3" s="383" t="s">
        <v>55</v>
      </c>
      <c r="DV3" s="383" t="s">
        <v>72</v>
      </c>
      <c r="DW3" s="398">
        <v>39142</v>
      </c>
      <c r="DX3" s="383" t="s">
        <v>58</v>
      </c>
      <c r="DY3" s="383" t="s">
        <v>73</v>
      </c>
      <c r="DZ3" s="399">
        <v>31260</v>
      </c>
      <c r="EA3" s="383" t="s">
        <v>57</v>
      </c>
      <c r="EB3" s="383" t="s">
        <v>164</v>
      </c>
      <c r="EC3" s="399">
        <v>31260</v>
      </c>
      <c r="ED3" s="383" t="s">
        <v>74</v>
      </c>
      <c r="EE3" s="383" t="s">
        <v>75</v>
      </c>
      <c r="EF3" s="399">
        <v>31260</v>
      </c>
      <c r="EG3" s="383" t="s">
        <v>60</v>
      </c>
      <c r="EH3" s="383" t="s">
        <v>60</v>
      </c>
      <c r="EI3" s="396"/>
      <c r="EJ3" s="383" t="s">
        <v>60</v>
      </c>
      <c r="EK3" s="383" t="s">
        <v>60</v>
      </c>
      <c r="EL3" s="396"/>
      <c r="EM3" s="383" t="s">
        <v>60</v>
      </c>
      <c r="EN3" s="383" t="s">
        <v>60</v>
      </c>
      <c r="EO3" s="396"/>
      <c r="EP3" s="383" t="s">
        <v>60</v>
      </c>
      <c r="EQ3" s="383" t="s">
        <v>60</v>
      </c>
      <c r="ER3" s="396"/>
      <c r="ES3" s="383" t="s">
        <v>60</v>
      </c>
      <c r="ET3" s="383" t="s">
        <v>60</v>
      </c>
      <c r="EU3" s="396"/>
      <c r="EV3" s="383" t="s">
        <v>60</v>
      </c>
      <c r="EW3" s="383" t="s">
        <v>60</v>
      </c>
      <c r="EX3" s="396"/>
      <c r="EY3" s="383" t="s">
        <v>60</v>
      </c>
      <c r="EZ3" s="383" t="s">
        <v>60</v>
      </c>
      <c r="FA3" s="396"/>
      <c r="FB3" s="383" t="s">
        <v>60</v>
      </c>
      <c r="FC3" s="383" t="s">
        <v>60</v>
      </c>
      <c r="FD3" s="396"/>
    </row>
    <row r="4" spans="1:162" s="15" customFormat="1" ht="15" customHeight="1">
      <c r="A4" s="383" t="s">
        <v>49</v>
      </c>
      <c r="B4" s="384">
        <v>667</v>
      </c>
      <c r="C4" s="383" t="s">
        <v>50</v>
      </c>
      <c r="D4" s="383" t="s">
        <v>51</v>
      </c>
      <c r="E4" s="383" t="s">
        <v>61</v>
      </c>
      <c r="F4" s="383" t="s">
        <v>61</v>
      </c>
      <c r="G4" s="383" t="s">
        <v>53</v>
      </c>
      <c r="H4" s="383" t="s">
        <v>53</v>
      </c>
      <c r="I4" s="384">
        <v>2764</v>
      </c>
      <c r="J4" s="384">
        <v>310</v>
      </c>
      <c r="K4" s="384">
        <v>8.9161290322580644</v>
      </c>
      <c r="L4" s="383" t="s">
        <v>54</v>
      </c>
      <c r="M4" s="384">
        <v>2.0839630673836685E-6</v>
      </c>
      <c r="N4" s="384">
        <v>4.9599581298725521E-8</v>
      </c>
      <c r="O4" s="384">
        <v>4.4223626680541078E-7</v>
      </c>
      <c r="P4" s="396"/>
      <c r="Q4" s="396"/>
      <c r="R4" s="384">
        <v>4.9599581298725521E-8</v>
      </c>
      <c r="S4" s="384">
        <v>4.4223626680541078E-7</v>
      </c>
      <c r="T4" s="384">
        <v>5.5429969067425915E-5</v>
      </c>
      <c r="U4" s="384">
        <v>6.0781007424789027E-8</v>
      </c>
      <c r="V4" s="384">
        <v>5.4193130491005442E-7</v>
      </c>
      <c r="W4" s="396"/>
      <c r="X4" s="396"/>
      <c r="Y4" s="384">
        <v>6.0781007424789027E-8</v>
      </c>
      <c r="Z4" s="384">
        <v>5.4193130491005442E-7</v>
      </c>
      <c r="AA4" s="384">
        <v>2.0839630673836685E-6</v>
      </c>
      <c r="AB4" s="384">
        <v>5.8939158714946934E-8</v>
      </c>
      <c r="AC4" s="384">
        <v>5.255091441552043E-7</v>
      </c>
      <c r="AD4" s="396"/>
      <c r="AE4" s="396"/>
      <c r="AF4" s="384">
        <v>5.8939158714946934E-8</v>
      </c>
      <c r="AG4" s="384">
        <v>5.255091441552043E-7</v>
      </c>
      <c r="AH4" s="384">
        <v>6.3323546102543547E-6</v>
      </c>
      <c r="AI4" s="384">
        <v>3.5310487373795062E-7</v>
      </c>
      <c r="AJ4" s="384">
        <v>3.1483286161667596E-6</v>
      </c>
      <c r="AK4" s="396"/>
      <c r="AL4" s="396"/>
      <c r="AM4" s="384">
        <v>3.5310487373795062E-7</v>
      </c>
      <c r="AN4" s="384">
        <v>3.1483286161667596E-6</v>
      </c>
      <c r="AO4" s="384">
        <v>2.0520159605050018E-4</v>
      </c>
      <c r="AP4" s="384">
        <v>1.3963855348498649E-7</v>
      </c>
      <c r="AQ4" s="384">
        <v>1.2450353607500086E-6</v>
      </c>
      <c r="AR4" s="396"/>
      <c r="AS4" s="396"/>
      <c r="AT4" s="384">
        <v>1.3963855348498649E-7</v>
      </c>
      <c r="AU4" s="384">
        <v>1.2450353607500086E-6</v>
      </c>
      <c r="AV4" s="384">
        <v>1.5420052824725874E-4</v>
      </c>
      <c r="AW4" s="384">
        <v>1.8418487098420915E-7</v>
      </c>
      <c r="AX4" s="384">
        <v>1.6422160754850131E-6</v>
      </c>
      <c r="AY4" s="396"/>
      <c r="AZ4" s="396"/>
      <c r="BA4" s="384">
        <v>1.8418487098420915E-7</v>
      </c>
      <c r="BB4" s="384">
        <v>1.6422160754850131E-6</v>
      </c>
      <c r="BC4" s="384">
        <v>4.6660260596365766E-5</v>
      </c>
      <c r="BD4" s="384">
        <v>1.068622133902437E-5</v>
      </c>
      <c r="BE4" s="384">
        <v>9.5279728326010837E-5</v>
      </c>
      <c r="BF4" s="391">
        <v>1.2498980751996554E-6</v>
      </c>
      <c r="BG4" s="391">
        <v>1.114425251565112E-5</v>
      </c>
      <c r="BH4" s="384">
        <v>1.2498980751996554E-6</v>
      </c>
      <c r="BI4" s="384">
        <v>1.114425251565112E-5</v>
      </c>
      <c r="BJ4" s="384">
        <v>5.1518366779328888E-4</v>
      </c>
      <c r="BK4" s="384">
        <v>2.0960436148693742E-7</v>
      </c>
      <c r="BL4" s="384">
        <v>1.8688595327415968E-6</v>
      </c>
      <c r="BM4" s="396"/>
      <c r="BN4" s="396"/>
      <c r="BO4" s="384">
        <v>2.0960436148693742E-7</v>
      </c>
      <c r="BP4" s="384">
        <v>1.8688595327415968E-6</v>
      </c>
      <c r="BQ4" s="384">
        <v>2.0290119638544487E-2</v>
      </c>
      <c r="BR4" s="384">
        <v>3.2536758158454171E-6</v>
      </c>
      <c r="BS4" s="384">
        <v>2.9010193403215269E-5</v>
      </c>
      <c r="BT4" s="396"/>
      <c r="BU4" s="396"/>
      <c r="BV4" s="384">
        <v>3.2536758158454171E-6</v>
      </c>
      <c r="BW4" s="384">
        <v>2.9010193403215269E-5</v>
      </c>
      <c r="BX4" s="384">
        <v>6.1293207595878473E-5</v>
      </c>
      <c r="BY4" s="384">
        <v>7.9199494523209934E-8</v>
      </c>
      <c r="BZ4" s="384">
        <v>7.0615291245855567E-7</v>
      </c>
      <c r="CA4" s="396"/>
      <c r="CB4" s="396"/>
      <c r="CC4" s="384">
        <v>7.9199494523209934E-8</v>
      </c>
      <c r="CD4" s="384">
        <v>7.0615291245855567E-7</v>
      </c>
      <c r="CE4" s="386">
        <f>R4+Y4+AF4+AM4+AT4+BA4+BD4+BO4+BV4+CC4</f>
        <v>1.5074949056525542E-5</v>
      </c>
      <c r="CF4" s="386">
        <f>S4+Z4+AG4+AN4+AU4+BB4+BE4+BP4+BW4+CD4</f>
        <v>1.344101909426987E-4</v>
      </c>
      <c r="CG4" s="384">
        <v>5.0678544165756853E-4</v>
      </c>
      <c r="CH4" s="384">
        <v>4.5185643894887721E-3</v>
      </c>
      <c r="CI4" s="384">
        <v>7.5000000000000002E-4</v>
      </c>
      <c r="CJ4" s="384">
        <v>6.6870967741935487E-3</v>
      </c>
      <c r="CK4" s="384">
        <v>5.0678544165756853E-4</v>
      </c>
      <c r="CL4" s="384">
        <v>4.5185643894887721E-3</v>
      </c>
      <c r="CM4" s="396"/>
      <c r="CN4" s="396"/>
      <c r="CO4" s="396"/>
      <c r="CP4" s="396"/>
      <c r="CQ4" s="396"/>
      <c r="CR4" s="396"/>
      <c r="CS4" s="384">
        <v>1.146751363316752E-3</v>
      </c>
      <c r="CT4" s="384">
        <v>1.0224583123250008E-2</v>
      </c>
      <c r="CU4" s="396"/>
      <c r="CV4" s="396"/>
      <c r="CW4" s="400"/>
      <c r="CX4" s="400"/>
      <c r="CY4" s="384">
        <v>3.2646344573278433E-3</v>
      </c>
      <c r="CZ4" s="384">
        <v>2.9107902064690834E-2</v>
      </c>
      <c r="DA4" s="396"/>
      <c r="DB4" s="396"/>
      <c r="DC4" s="400"/>
      <c r="DD4" s="400"/>
      <c r="DE4" s="384">
        <v>5.5279241901862175E-3</v>
      </c>
      <c r="DF4" s="384">
        <v>4.9287685360240981E-2</v>
      </c>
      <c r="DG4" s="396"/>
      <c r="DH4" s="396"/>
      <c r="DI4" s="396"/>
      <c r="DJ4" s="396"/>
      <c r="DK4" s="396"/>
      <c r="DL4" s="396"/>
      <c r="DM4" s="396"/>
      <c r="DN4" s="396"/>
      <c r="DO4" s="396"/>
      <c r="DP4" s="396"/>
      <c r="DQ4" s="384">
        <v>1.1000000000000001E-3</v>
      </c>
      <c r="DR4" s="384">
        <v>9.807741935483871E-3</v>
      </c>
      <c r="DS4" s="396"/>
      <c r="DT4" s="396"/>
      <c r="DU4" s="383" t="s">
        <v>55</v>
      </c>
      <c r="DV4" s="383" t="s">
        <v>56</v>
      </c>
      <c r="DW4" s="398">
        <v>37288</v>
      </c>
      <c r="DX4" s="383" t="s">
        <v>57</v>
      </c>
      <c r="DY4" s="383" t="s">
        <v>161</v>
      </c>
      <c r="DZ4" s="399">
        <v>37288</v>
      </c>
      <c r="EA4" s="383" t="s">
        <v>58</v>
      </c>
      <c r="EB4" s="383" t="s">
        <v>59</v>
      </c>
      <c r="EC4" s="399">
        <v>37288</v>
      </c>
      <c r="ED4" s="383" t="s">
        <v>60</v>
      </c>
      <c r="EE4" s="383" t="s">
        <v>60</v>
      </c>
      <c r="EF4" s="400"/>
      <c r="EG4" s="383" t="s">
        <v>60</v>
      </c>
      <c r="EH4" s="383" t="s">
        <v>60</v>
      </c>
      <c r="EI4" s="396"/>
      <c r="EJ4" s="383" t="s">
        <v>60</v>
      </c>
      <c r="EK4" s="383" t="s">
        <v>60</v>
      </c>
      <c r="EL4" s="396"/>
      <c r="EM4" s="383" t="s">
        <v>60</v>
      </c>
      <c r="EN4" s="383" t="s">
        <v>60</v>
      </c>
      <c r="EO4" s="396"/>
      <c r="EP4" s="383" t="s">
        <v>60</v>
      </c>
      <c r="EQ4" s="383" t="s">
        <v>60</v>
      </c>
      <c r="ER4" s="396"/>
      <c r="ES4" s="383" t="s">
        <v>60</v>
      </c>
      <c r="ET4" s="383" t="s">
        <v>60</v>
      </c>
      <c r="EU4" s="396"/>
      <c r="EV4" s="383" t="s">
        <v>60</v>
      </c>
      <c r="EW4" s="383" t="s">
        <v>60</v>
      </c>
      <c r="EX4" s="396"/>
      <c r="EY4" s="383" t="s">
        <v>60</v>
      </c>
      <c r="EZ4" s="383" t="s">
        <v>60</v>
      </c>
      <c r="FA4" s="396"/>
      <c r="FB4" s="383" t="s">
        <v>60</v>
      </c>
      <c r="FC4" s="383" t="s">
        <v>60</v>
      </c>
      <c r="FD4" s="396"/>
    </row>
    <row r="5" spans="1:162" s="15" customFormat="1" ht="15" customHeight="1">
      <c r="A5" s="383" t="s">
        <v>49</v>
      </c>
      <c r="B5" s="384">
        <v>50931</v>
      </c>
      <c r="C5" s="383" t="s">
        <v>76</v>
      </c>
      <c r="D5" s="383" t="s">
        <v>77</v>
      </c>
      <c r="E5" s="383" t="s">
        <v>78</v>
      </c>
      <c r="F5" s="383" t="s">
        <v>302</v>
      </c>
      <c r="G5" s="383" t="s">
        <v>53</v>
      </c>
      <c r="H5" s="383" t="s">
        <v>53</v>
      </c>
      <c r="I5" s="384">
        <v>518</v>
      </c>
      <c r="J5" s="384">
        <v>30</v>
      </c>
      <c r="K5" s="384">
        <v>17.266666666666666</v>
      </c>
      <c r="L5" s="383" t="s">
        <v>49</v>
      </c>
      <c r="M5" s="400"/>
      <c r="N5" s="384">
        <v>2.2979243206357695E-8</v>
      </c>
      <c r="O5" s="384">
        <v>3.9677493269644285E-7</v>
      </c>
      <c r="P5" s="396"/>
      <c r="Q5" s="396"/>
      <c r="R5" s="384">
        <v>2.2979243206357695E-8</v>
      </c>
      <c r="S5" s="384">
        <v>3.9677493269644285E-7</v>
      </c>
      <c r="T5" s="384">
        <v>4.4285380356736599E-5</v>
      </c>
      <c r="U5" s="384">
        <v>2.29792432063577E-7</v>
      </c>
      <c r="V5" s="384">
        <v>3.9677493269644289E-6</v>
      </c>
      <c r="W5" s="396"/>
      <c r="X5" s="396"/>
      <c r="Y5" s="384">
        <v>2.29792432063577E-7</v>
      </c>
      <c r="Z5" s="384">
        <v>3.9677493269644289E-6</v>
      </c>
      <c r="AA5" s="384">
        <v>6.6190763431195842E-6</v>
      </c>
      <c r="AB5" s="384">
        <v>1.1489621603178866E-8</v>
      </c>
      <c r="AC5" s="384">
        <v>1.9838746634822174E-7</v>
      </c>
      <c r="AD5" s="396"/>
      <c r="AE5" s="396"/>
      <c r="AF5" s="384">
        <v>1.1489621603178866E-8</v>
      </c>
      <c r="AG5" s="384">
        <v>1.9838746634822174E-7</v>
      </c>
      <c r="AH5" s="384">
        <v>1.985722902935875E-6</v>
      </c>
      <c r="AI5" s="384">
        <v>7.0229804547055135E-8</v>
      </c>
      <c r="AJ5" s="384">
        <v>1.2126346251791519E-6</v>
      </c>
      <c r="AK5" s="396"/>
      <c r="AL5" s="396"/>
      <c r="AM5" s="384">
        <v>7.0229804547055135E-8</v>
      </c>
      <c r="AN5" s="384">
        <v>1.2126346251791519E-6</v>
      </c>
      <c r="AO5" s="384">
        <v>1.2831542836522168E-4</v>
      </c>
      <c r="AP5" s="384">
        <v>3.505029949294613E-7</v>
      </c>
      <c r="AQ5" s="384">
        <v>6.0520183791153647E-6</v>
      </c>
      <c r="AR5" s="396"/>
      <c r="AS5" s="396"/>
      <c r="AT5" s="384">
        <v>3.505029949294613E-7</v>
      </c>
      <c r="AU5" s="384">
        <v>6.0520183791153647E-6</v>
      </c>
      <c r="AV5" s="400"/>
      <c r="AW5" s="384">
        <v>3.9356541010105629E-7</v>
      </c>
      <c r="AX5" s="384">
        <v>6.7955627477449048E-6</v>
      </c>
      <c r="AY5" s="396"/>
      <c r="AZ5" s="396"/>
      <c r="BA5" s="384">
        <v>3.9356541010105629E-7</v>
      </c>
      <c r="BB5" s="384">
        <v>6.7955627477449048E-6</v>
      </c>
      <c r="BC5" s="384">
        <v>2.1085390936592549E-5</v>
      </c>
      <c r="BD5" s="384">
        <v>2.4867501419433931E-7</v>
      </c>
      <c r="BE5" s="384">
        <v>4.2937885784222588E-6</v>
      </c>
      <c r="BF5" s="396"/>
      <c r="BG5" s="396"/>
      <c r="BH5" s="384">
        <v>2.4867501419433931E-7</v>
      </c>
      <c r="BI5" s="384">
        <v>4.2937885784222588E-6</v>
      </c>
      <c r="BJ5" s="384">
        <v>6.6190763431195825E-5</v>
      </c>
      <c r="BK5" s="384">
        <v>1.4542923213758965E-6</v>
      </c>
      <c r="BL5" s="384">
        <v>2.5110780749090479E-5</v>
      </c>
      <c r="BM5" s="396"/>
      <c r="BN5" s="396"/>
      <c r="BO5" s="384">
        <v>1.4542923213758965E-6</v>
      </c>
      <c r="BP5" s="384">
        <v>2.5110780749090479E-5</v>
      </c>
      <c r="BQ5" s="384">
        <v>1.7645696721673168E-2</v>
      </c>
      <c r="BR5" s="384">
        <v>8.9408773812486705E-6</v>
      </c>
      <c r="BS5" s="384">
        <v>1.5437914944956037E-4</v>
      </c>
      <c r="BT5" s="396"/>
      <c r="BU5" s="396"/>
      <c r="BV5" s="384">
        <v>8.9408773812486705E-6</v>
      </c>
      <c r="BW5" s="384">
        <v>1.5437914944956037E-4</v>
      </c>
      <c r="BX5" s="384">
        <v>3.4064465097752823E-5</v>
      </c>
      <c r="BY5" s="384">
        <v>5.7448108015894303E-7</v>
      </c>
      <c r="BZ5" s="384">
        <f>BY5*K5</f>
        <v>9.919373317411082E-6</v>
      </c>
      <c r="CA5" s="396"/>
      <c r="CB5" s="396"/>
      <c r="CC5" s="384">
        <v>5.7448108015894303E-7</v>
      </c>
      <c r="CD5" s="384">
        <v>9.919373317411082E-6</v>
      </c>
      <c r="CE5" s="386">
        <v>1.2670920231376198E-5</v>
      </c>
      <c r="CF5" s="386">
        <v>2.1878455599509566E-4</v>
      </c>
      <c r="CG5" s="400"/>
      <c r="CH5" s="400"/>
      <c r="CI5" s="384">
        <v>4.9845360158715813E-3</v>
      </c>
      <c r="CJ5" s="384">
        <v>8.6066321874049292E-2</v>
      </c>
      <c r="CK5" s="384">
        <v>4.9845360158715813E-3</v>
      </c>
      <c r="CL5" s="384">
        <v>8.6066321874049292E-2</v>
      </c>
      <c r="CM5" s="396"/>
      <c r="CN5" s="396"/>
      <c r="CO5" s="396"/>
      <c r="CP5" s="396"/>
      <c r="CQ5" s="396"/>
      <c r="CR5" s="396"/>
      <c r="CS5" s="384">
        <v>1.9728836676165835E-2</v>
      </c>
      <c r="CT5" s="384">
        <v>0.34065124660846341</v>
      </c>
      <c r="CU5" s="396"/>
      <c r="CV5" s="396"/>
      <c r="CW5" s="396"/>
      <c r="CX5" s="396"/>
      <c r="CY5" s="384">
        <v>2.099885909487011E-2</v>
      </c>
      <c r="CZ5" s="384">
        <v>0.36258030037142386</v>
      </c>
      <c r="DA5" s="396"/>
      <c r="DB5" s="396"/>
      <c r="DC5" s="396"/>
      <c r="DD5" s="396"/>
      <c r="DE5" s="400"/>
      <c r="DF5" s="400"/>
      <c r="DG5" s="396"/>
      <c r="DH5" s="396"/>
      <c r="DI5" s="396"/>
      <c r="DJ5" s="396"/>
      <c r="DK5" s="396"/>
      <c r="DL5" s="396"/>
      <c r="DM5" s="396"/>
      <c r="DN5" s="396"/>
      <c r="DO5" s="396"/>
      <c r="DP5" s="396"/>
      <c r="DQ5" s="384">
        <v>1.3286855392118551E-3</v>
      </c>
      <c r="DR5" s="384">
        <v>2.2941970310391364E-2</v>
      </c>
      <c r="DS5" s="396"/>
      <c r="DT5" s="396"/>
      <c r="DU5" s="383" t="s">
        <v>58</v>
      </c>
      <c r="DV5" s="383" t="s">
        <v>59</v>
      </c>
      <c r="DW5" s="398">
        <v>34881</v>
      </c>
      <c r="DX5" s="383" t="s">
        <v>60</v>
      </c>
      <c r="DY5" s="383" t="s">
        <v>60</v>
      </c>
      <c r="DZ5" s="400"/>
      <c r="EA5" s="383" t="s">
        <v>60</v>
      </c>
      <c r="EB5" s="383" t="s">
        <v>60</v>
      </c>
      <c r="EC5" s="400"/>
      <c r="ED5" s="383" t="s">
        <v>60</v>
      </c>
      <c r="EE5" s="383" t="s">
        <v>60</v>
      </c>
      <c r="EF5" s="396"/>
      <c r="EG5" s="383" t="s">
        <v>60</v>
      </c>
      <c r="EH5" s="383" t="s">
        <v>60</v>
      </c>
      <c r="EI5" s="396"/>
      <c r="EJ5" s="383" t="s">
        <v>60</v>
      </c>
      <c r="EK5" s="383" t="s">
        <v>60</v>
      </c>
      <c r="EL5" s="396"/>
      <c r="EM5" s="383" t="s">
        <v>60</v>
      </c>
      <c r="EN5" s="383" t="s">
        <v>60</v>
      </c>
      <c r="EO5" s="396"/>
      <c r="EP5" s="383" t="s">
        <v>60</v>
      </c>
      <c r="EQ5" s="383" t="s">
        <v>60</v>
      </c>
      <c r="ER5" s="396"/>
      <c r="ES5" s="383" t="s">
        <v>60</v>
      </c>
      <c r="ET5" s="383" t="s">
        <v>60</v>
      </c>
      <c r="EU5" s="396"/>
      <c r="EV5" s="383" t="s">
        <v>60</v>
      </c>
      <c r="EW5" s="383" t="s">
        <v>60</v>
      </c>
      <c r="EX5" s="396"/>
      <c r="EY5" s="383" t="s">
        <v>60</v>
      </c>
      <c r="EZ5" s="383" t="s">
        <v>60</v>
      </c>
      <c r="FA5" s="396"/>
      <c r="FB5" s="383" t="s">
        <v>60</v>
      </c>
      <c r="FC5" s="383" t="s">
        <v>60</v>
      </c>
      <c r="FD5" s="396"/>
    </row>
    <row r="6" spans="1:162" s="15" customFormat="1" ht="15" customHeight="1">
      <c r="A6" s="383" t="s">
        <v>49</v>
      </c>
      <c r="B6" s="384">
        <v>50931</v>
      </c>
      <c r="C6" s="383" t="s">
        <v>76</v>
      </c>
      <c r="D6" s="383" t="s">
        <v>77</v>
      </c>
      <c r="E6" s="383" t="s">
        <v>78</v>
      </c>
      <c r="F6" s="383" t="s">
        <v>303</v>
      </c>
      <c r="G6" s="383" t="s">
        <v>53</v>
      </c>
      <c r="H6" s="383" t="s">
        <v>53</v>
      </c>
      <c r="I6" s="384">
        <v>518</v>
      </c>
      <c r="J6" s="384">
        <v>30</v>
      </c>
      <c r="K6" s="384">
        <v>17.266666666666666</v>
      </c>
      <c r="L6" s="383" t="s">
        <v>49</v>
      </c>
      <c r="M6" s="397"/>
      <c r="N6" s="384">
        <v>2.2979243206357695E-8</v>
      </c>
      <c r="O6" s="384">
        <v>3.9677493269644285E-7</v>
      </c>
      <c r="P6" s="396"/>
      <c r="Q6" s="396"/>
      <c r="R6" s="384">
        <v>2.2979243206357695E-8</v>
      </c>
      <c r="S6" s="384">
        <v>3.9677493269644285E-7</v>
      </c>
      <c r="T6" s="384">
        <v>4.4285380356736599E-5</v>
      </c>
      <c r="U6" s="384">
        <v>2.29792432063577E-7</v>
      </c>
      <c r="V6" s="384">
        <v>3.9677493269644289E-6</v>
      </c>
      <c r="W6" s="396"/>
      <c r="X6" s="396"/>
      <c r="Y6" s="384">
        <v>2.29792432063577E-7</v>
      </c>
      <c r="Z6" s="384">
        <v>3.9677493269644289E-6</v>
      </c>
      <c r="AA6" s="384">
        <v>6.6190763431195842E-6</v>
      </c>
      <c r="AB6" s="384">
        <v>1.1489621603178866E-8</v>
      </c>
      <c r="AC6" s="384">
        <v>1.9838746634822174E-7</v>
      </c>
      <c r="AD6" s="396"/>
      <c r="AE6" s="396"/>
      <c r="AF6" s="384">
        <v>1.1489621603178866E-8</v>
      </c>
      <c r="AG6" s="384">
        <v>1.9838746634822174E-7</v>
      </c>
      <c r="AH6" s="384">
        <v>1.985722902935875E-6</v>
      </c>
      <c r="AI6" s="384">
        <v>7.0229804547055135E-8</v>
      </c>
      <c r="AJ6" s="384">
        <v>1.2126346251791519E-6</v>
      </c>
      <c r="AK6" s="396"/>
      <c r="AL6" s="396"/>
      <c r="AM6" s="384">
        <v>7.0229804547055135E-8</v>
      </c>
      <c r="AN6" s="384">
        <v>1.2126346251791519E-6</v>
      </c>
      <c r="AO6" s="384">
        <v>1.2831542836522168E-4</v>
      </c>
      <c r="AP6" s="384">
        <v>3.505029949294613E-7</v>
      </c>
      <c r="AQ6" s="384">
        <v>6.0520183791153647E-6</v>
      </c>
      <c r="AR6" s="396"/>
      <c r="AS6" s="396"/>
      <c r="AT6" s="384">
        <v>3.505029949294613E-7</v>
      </c>
      <c r="AU6" s="384">
        <v>6.0520183791153647E-6</v>
      </c>
      <c r="AV6" s="397"/>
      <c r="AW6" s="384">
        <v>3.9356541010105629E-7</v>
      </c>
      <c r="AX6" s="384">
        <v>6.7955627477449048E-6</v>
      </c>
      <c r="AY6" s="396"/>
      <c r="AZ6" s="396"/>
      <c r="BA6" s="384">
        <v>3.9356541010105629E-7</v>
      </c>
      <c r="BB6" s="384">
        <v>6.7955627477449048E-6</v>
      </c>
      <c r="BC6" s="384">
        <v>2.1085390936592549E-5</v>
      </c>
      <c r="BD6" s="384">
        <v>2.4867501419433931E-7</v>
      </c>
      <c r="BE6" s="384">
        <v>4.2937885784222588E-6</v>
      </c>
      <c r="BF6" s="400"/>
      <c r="BG6" s="400"/>
      <c r="BH6" s="384">
        <v>2.4867501419433931E-7</v>
      </c>
      <c r="BI6" s="384">
        <v>4.2937885784222588E-6</v>
      </c>
      <c r="BJ6" s="384">
        <v>6.6190763431195825E-5</v>
      </c>
      <c r="BK6" s="384">
        <v>1.4542923213758965E-6</v>
      </c>
      <c r="BL6" s="384">
        <v>2.5110780749090479E-5</v>
      </c>
      <c r="BM6" s="396"/>
      <c r="BN6" s="396"/>
      <c r="BO6" s="384">
        <v>1.4542923213758965E-6</v>
      </c>
      <c r="BP6" s="384">
        <v>2.5110780749090479E-5</v>
      </c>
      <c r="BQ6" s="384">
        <v>1.7645696721673168E-2</v>
      </c>
      <c r="BR6" s="384">
        <v>8.9408773812486705E-6</v>
      </c>
      <c r="BS6" s="384">
        <v>1.5437914944956037E-4</v>
      </c>
      <c r="BT6" s="396"/>
      <c r="BU6" s="396"/>
      <c r="BV6" s="384">
        <v>8.9408773812486705E-6</v>
      </c>
      <c r="BW6" s="384">
        <v>1.5437914944956037E-4</v>
      </c>
      <c r="BX6" s="384">
        <v>3.4064465097752823E-5</v>
      </c>
      <c r="BY6" s="384">
        <v>5.7448108015894303E-7</v>
      </c>
      <c r="BZ6" s="384">
        <f>BY6*K6</f>
        <v>9.919373317411082E-6</v>
      </c>
      <c r="CA6" s="396"/>
      <c r="CB6" s="396"/>
      <c r="CC6" s="384">
        <v>5.7448108015894303E-7</v>
      </c>
      <c r="CD6" s="384">
        <v>9.919373317411082E-6</v>
      </c>
      <c r="CE6" s="386">
        <v>1.26709202313762E-5</v>
      </c>
      <c r="CF6" s="386">
        <v>2.1878455599509572E-4</v>
      </c>
      <c r="CG6" s="397"/>
      <c r="CH6" s="397"/>
      <c r="CI6" s="384">
        <v>4.9845360158715813E-3</v>
      </c>
      <c r="CJ6" s="384">
        <v>8.6066321874049292E-2</v>
      </c>
      <c r="CK6" s="384">
        <v>4.9845360158715813E-3</v>
      </c>
      <c r="CL6" s="384">
        <v>8.6066321874049292E-2</v>
      </c>
      <c r="CM6" s="396"/>
      <c r="CN6" s="396"/>
      <c r="CO6" s="396"/>
      <c r="CP6" s="396"/>
      <c r="CQ6" s="396"/>
      <c r="CR6" s="396"/>
      <c r="CS6" s="384">
        <v>1.9728836676165835E-2</v>
      </c>
      <c r="CT6" s="384">
        <v>0.34065124660846341</v>
      </c>
      <c r="CU6" s="396"/>
      <c r="CV6" s="396"/>
      <c r="CW6" s="400"/>
      <c r="CX6" s="400"/>
      <c r="CY6" s="384">
        <v>2.099885909487011E-2</v>
      </c>
      <c r="CZ6" s="384">
        <v>0.36258030037142386</v>
      </c>
      <c r="DA6" s="396"/>
      <c r="DB6" s="396"/>
      <c r="DC6" s="400"/>
      <c r="DD6" s="400"/>
      <c r="DE6" s="400"/>
      <c r="DF6" s="400"/>
      <c r="DG6" s="396"/>
      <c r="DH6" s="396"/>
      <c r="DI6" s="396"/>
      <c r="DJ6" s="396"/>
      <c r="DK6" s="396"/>
      <c r="DL6" s="396"/>
      <c r="DM6" s="396"/>
      <c r="DN6" s="396"/>
      <c r="DO6" s="396"/>
      <c r="DP6" s="396"/>
      <c r="DQ6" s="384">
        <v>1.3286855392118551E-3</v>
      </c>
      <c r="DR6" s="384">
        <v>2.2941970310391364E-2</v>
      </c>
      <c r="DS6" s="396"/>
      <c r="DT6" s="396"/>
      <c r="DU6" s="383" t="s">
        <v>58</v>
      </c>
      <c r="DV6" s="383" t="s">
        <v>59</v>
      </c>
      <c r="DW6" s="398">
        <v>34881</v>
      </c>
      <c r="DX6" s="383" t="s">
        <v>60</v>
      </c>
      <c r="DY6" s="383" t="s">
        <v>60</v>
      </c>
      <c r="DZ6" s="397"/>
      <c r="EA6" s="383" t="s">
        <v>60</v>
      </c>
      <c r="EB6" s="383" t="s">
        <v>60</v>
      </c>
      <c r="EC6" s="397"/>
      <c r="ED6" s="383" t="s">
        <v>60</v>
      </c>
      <c r="EE6" s="383" t="s">
        <v>60</v>
      </c>
      <c r="EF6" s="400"/>
      <c r="EG6" s="383" t="s">
        <v>60</v>
      </c>
      <c r="EH6" s="383" t="s">
        <v>60</v>
      </c>
      <c r="EI6" s="396"/>
      <c r="EJ6" s="383" t="s">
        <v>60</v>
      </c>
      <c r="EK6" s="383" t="s">
        <v>60</v>
      </c>
      <c r="EL6" s="396"/>
      <c r="EM6" s="383" t="s">
        <v>60</v>
      </c>
      <c r="EN6" s="383" t="s">
        <v>60</v>
      </c>
      <c r="EO6" s="396"/>
      <c r="EP6" s="383" t="s">
        <v>60</v>
      </c>
      <c r="EQ6" s="383" t="s">
        <v>60</v>
      </c>
      <c r="ER6" s="396"/>
      <c r="ES6" s="383" t="s">
        <v>60</v>
      </c>
      <c r="ET6" s="383" t="s">
        <v>60</v>
      </c>
      <c r="EU6" s="396"/>
      <c r="EV6" s="383" t="s">
        <v>60</v>
      </c>
      <c r="EW6" s="383" t="s">
        <v>60</v>
      </c>
      <c r="EX6" s="396"/>
      <c r="EY6" s="383" t="s">
        <v>60</v>
      </c>
      <c r="EZ6" s="383" t="s">
        <v>60</v>
      </c>
      <c r="FA6" s="396"/>
      <c r="FB6" s="383" t="s">
        <v>60</v>
      </c>
      <c r="FC6" s="383" t="s">
        <v>60</v>
      </c>
      <c r="FD6" s="396"/>
    </row>
    <row r="7" spans="1:162" s="15" customFormat="1" ht="15" customHeight="1">
      <c r="A7" s="383" t="s">
        <v>49</v>
      </c>
      <c r="B7" s="384">
        <v>2878</v>
      </c>
      <c r="C7" s="383" t="s">
        <v>80</v>
      </c>
      <c r="D7" s="383" t="s">
        <v>81</v>
      </c>
      <c r="E7" s="383" t="s">
        <v>82</v>
      </c>
      <c r="F7" s="383" t="s">
        <v>308</v>
      </c>
      <c r="G7" s="383" t="s">
        <v>53</v>
      </c>
      <c r="H7" s="383" t="s">
        <v>53</v>
      </c>
      <c r="I7" s="384">
        <v>1218</v>
      </c>
      <c r="J7" s="384">
        <v>151</v>
      </c>
      <c r="K7" s="384">
        <v>8.0662251655629138</v>
      </c>
      <c r="L7" s="383" t="s">
        <v>49</v>
      </c>
      <c r="M7" s="384">
        <v>6.5196312478217608E-5</v>
      </c>
      <c r="N7" s="384">
        <v>7.6951765885485776E-8</v>
      </c>
      <c r="O7" s="384">
        <v>6.2071027052001113E-7</v>
      </c>
      <c r="P7" s="396"/>
      <c r="Q7" s="396"/>
      <c r="R7" s="384">
        <v>7.6951765885485776E-8</v>
      </c>
      <c r="S7" s="384">
        <v>6.2071027052001113E-7</v>
      </c>
      <c r="T7" s="384">
        <v>1.3039262495643522E-4</v>
      </c>
      <c r="U7" s="384">
        <v>1.453299097001108E-7</v>
      </c>
      <c r="V7" s="384">
        <v>1.1722637749320196E-6</v>
      </c>
      <c r="W7" s="396"/>
      <c r="X7" s="396"/>
      <c r="Y7" s="384">
        <v>1.453299097001108E-7</v>
      </c>
      <c r="Z7" s="384">
        <v>1.1722637749320196E-6</v>
      </c>
      <c r="AA7" s="384">
        <v>6.5196312478217608E-5</v>
      </c>
      <c r="AB7" s="384">
        <v>1.3440446892335295E-8</v>
      </c>
      <c r="AC7" s="384">
        <v>1.0841367095936682E-7</v>
      </c>
      <c r="AD7" s="396"/>
      <c r="AE7" s="396"/>
      <c r="AF7" s="384">
        <v>1.3440446892335295E-8</v>
      </c>
      <c r="AG7" s="384">
        <v>1.0841367095936682E-7</v>
      </c>
      <c r="AH7" s="384">
        <v>6.6283221743032182E-5</v>
      </c>
      <c r="AI7" s="384">
        <v>6.6802985991332079E-7</v>
      </c>
      <c r="AJ7" s="384">
        <v>5.3884792673802962E-6</v>
      </c>
      <c r="AK7" s="396"/>
      <c r="AL7" s="396"/>
      <c r="AM7" s="384">
        <v>6.6802985991332079E-7</v>
      </c>
      <c r="AN7" s="384">
        <v>5.3884792673802962E-6</v>
      </c>
      <c r="AO7" s="384">
        <v>8.2107488659897531E-5</v>
      </c>
      <c r="AP7" s="384">
        <v>5.7553124269115597E-6</v>
      </c>
      <c r="AQ7" s="384">
        <v>4.6423645933630991E-5</v>
      </c>
      <c r="AR7" s="396"/>
      <c r="AS7" s="396"/>
      <c r="AT7" s="384">
        <v>5.7553124269115597E-6</v>
      </c>
      <c r="AU7" s="384">
        <v>4.6423645933630991E-5</v>
      </c>
      <c r="AV7" s="384">
        <v>6.5196312478217608E-5</v>
      </c>
      <c r="AW7" s="384">
        <v>1.1197507161166564E-6</v>
      </c>
      <c r="AX7" s="384">
        <v>9.032161405497267E-6</v>
      </c>
      <c r="AY7" s="396"/>
      <c r="AZ7" s="396"/>
      <c r="BA7" s="384">
        <v>1.1197507161166564E-6</v>
      </c>
      <c r="BB7" s="384">
        <v>9.032161405497267E-6</v>
      </c>
      <c r="BC7" s="384">
        <v>6.5196312478217608E-5</v>
      </c>
      <c r="BD7" s="384">
        <v>4.8807060343270712E-7</v>
      </c>
      <c r="BE7" s="384">
        <v>3.9368873839803788E-6</v>
      </c>
      <c r="BF7" s="397"/>
      <c r="BG7" s="397"/>
      <c r="BH7" s="384">
        <v>4.8807060343270712E-7</v>
      </c>
      <c r="BI7" s="384">
        <v>3.9368873839803788E-6</v>
      </c>
      <c r="BJ7" s="384">
        <v>2.2527568139424578E-4</v>
      </c>
      <c r="BK7" s="384">
        <v>5.1702955588877622E-6</v>
      </c>
      <c r="BL7" s="384">
        <v>4.1704768150498639E-5</v>
      </c>
      <c r="BM7" s="396"/>
      <c r="BN7" s="396"/>
      <c r="BO7" s="384">
        <v>5.1702955588877622E-6</v>
      </c>
      <c r="BP7" s="384">
        <v>4.1704768150498639E-5</v>
      </c>
      <c r="BQ7" s="384">
        <v>1.9673562878559435E-3</v>
      </c>
      <c r="BR7" s="384">
        <v>2.7690579008069247E-5</v>
      </c>
      <c r="BS7" s="384">
        <v>2.233584452438963E-4</v>
      </c>
      <c r="BT7" s="396"/>
      <c r="BU7" s="396"/>
      <c r="BV7" s="384">
        <v>2.7690579008069247E-5</v>
      </c>
      <c r="BW7" s="384">
        <v>2.233584452438963E-4</v>
      </c>
      <c r="BX7" s="384">
        <v>6.5196312478217608E-5</v>
      </c>
      <c r="BY7" s="384">
        <v>1.0398269753054078E-6</v>
      </c>
      <c r="BZ7" s="384">
        <v>8.3874785160396464E-6</v>
      </c>
      <c r="CA7" s="396"/>
      <c r="CB7" s="396"/>
      <c r="CC7" s="384">
        <v>1.0398269753054078E-6</v>
      </c>
      <c r="CD7" s="384">
        <v>8.3874785160396464E-6</v>
      </c>
      <c r="CE7" s="386">
        <f t="shared" ref="CE7:CF10" si="0">R7+Y7+AF7+AM7+AT7+BA7+BH7+BO7+BV7+CC7</f>
        <v>4.2167587271114589E-5</v>
      </c>
      <c r="CF7" s="386">
        <f t="shared" si="0"/>
        <v>3.4013325361733493E-4</v>
      </c>
      <c r="CG7" s="384">
        <v>3.2083227041160248E-2</v>
      </c>
      <c r="CH7" s="384">
        <v>0.25879053335187535</v>
      </c>
      <c r="CI7" s="397"/>
      <c r="CJ7" s="397"/>
      <c r="CK7" s="384">
        <v>3.2083227041160248E-2</v>
      </c>
      <c r="CL7" s="384">
        <v>0.25879053335187535</v>
      </c>
      <c r="CM7" s="396"/>
      <c r="CN7" s="396"/>
      <c r="CO7" s="396"/>
      <c r="CP7" s="396"/>
      <c r="CQ7" s="396"/>
      <c r="CR7" s="396"/>
      <c r="CS7" s="384">
        <v>2.6582345034292099E-4</v>
      </c>
      <c r="CT7" s="384">
        <v>2.1441918047528327E-3</v>
      </c>
      <c r="CU7" s="396"/>
      <c r="CV7" s="396"/>
      <c r="CW7" s="400"/>
      <c r="CX7" s="400"/>
      <c r="CY7" s="384">
        <v>5.0944644283536095E-3</v>
      </c>
      <c r="CZ7" s="384">
        <v>4.1093097177050966E-2</v>
      </c>
      <c r="DA7" s="396"/>
      <c r="DB7" s="396"/>
      <c r="DC7" s="400"/>
      <c r="DD7" s="400"/>
      <c r="DE7" s="384">
        <v>4.3425792013710031E-2</v>
      </c>
      <c r="DF7" s="384">
        <v>0.35028221637548884</v>
      </c>
      <c r="DG7" s="396"/>
      <c r="DH7" s="396"/>
      <c r="DI7" s="396"/>
      <c r="DJ7" s="396"/>
      <c r="DK7" s="396"/>
      <c r="DL7" s="396"/>
      <c r="DM7" s="396"/>
      <c r="DN7" s="396"/>
      <c r="DO7" s="396"/>
      <c r="DP7" s="396"/>
      <c r="DQ7" s="397"/>
      <c r="DR7" s="397"/>
      <c r="DS7" s="396"/>
      <c r="DT7" s="396"/>
      <c r="DU7" s="383" t="s">
        <v>58</v>
      </c>
      <c r="DV7" s="383" t="s">
        <v>162</v>
      </c>
      <c r="DW7" s="398">
        <v>36861</v>
      </c>
      <c r="DX7" s="383" t="s">
        <v>60</v>
      </c>
      <c r="DY7" s="383" t="s">
        <v>60</v>
      </c>
      <c r="DZ7" s="397"/>
      <c r="EA7" s="383" t="s">
        <v>60</v>
      </c>
      <c r="EB7" s="383" t="s">
        <v>60</v>
      </c>
      <c r="EC7" s="397"/>
      <c r="ED7" s="383" t="s">
        <v>60</v>
      </c>
      <c r="EE7" s="383" t="s">
        <v>60</v>
      </c>
      <c r="EF7" s="400"/>
      <c r="EG7" s="383" t="s">
        <v>60</v>
      </c>
      <c r="EH7" s="383" t="s">
        <v>60</v>
      </c>
      <c r="EI7" s="396"/>
      <c r="EJ7" s="383" t="s">
        <v>60</v>
      </c>
      <c r="EK7" s="383" t="s">
        <v>60</v>
      </c>
      <c r="EL7" s="396"/>
      <c r="EM7" s="383" t="s">
        <v>60</v>
      </c>
      <c r="EN7" s="383" t="s">
        <v>60</v>
      </c>
      <c r="EO7" s="396"/>
      <c r="EP7" s="383" t="s">
        <v>60</v>
      </c>
      <c r="EQ7" s="383" t="s">
        <v>60</v>
      </c>
      <c r="ER7" s="396"/>
      <c r="ES7" s="383" t="s">
        <v>60</v>
      </c>
      <c r="ET7" s="383" t="s">
        <v>60</v>
      </c>
      <c r="EU7" s="396"/>
      <c r="EV7" s="383" t="s">
        <v>60</v>
      </c>
      <c r="EW7" s="383" t="s">
        <v>60</v>
      </c>
      <c r="EX7" s="396"/>
      <c r="EY7" s="383" t="s">
        <v>60</v>
      </c>
      <c r="EZ7" s="383" t="s">
        <v>60</v>
      </c>
      <c r="FA7" s="396"/>
      <c r="FB7" s="383" t="s">
        <v>60</v>
      </c>
      <c r="FC7" s="383" t="s">
        <v>60</v>
      </c>
      <c r="FD7" s="396"/>
    </row>
    <row r="8" spans="1:162" s="15" customFormat="1" ht="15" customHeight="1">
      <c r="A8" s="383" t="s">
        <v>49</v>
      </c>
      <c r="B8" s="384">
        <v>4125</v>
      </c>
      <c r="C8" s="383" t="s">
        <v>62</v>
      </c>
      <c r="D8" s="383" t="s">
        <v>63</v>
      </c>
      <c r="E8" s="383" t="s">
        <v>64</v>
      </c>
      <c r="F8" s="383" t="s">
        <v>309</v>
      </c>
      <c r="G8" s="383" t="s">
        <v>53</v>
      </c>
      <c r="H8" s="383" t="s">
        <v>53</v>
      </c>
      <c r="I8" s="384">
        <v>1244</v>
      </c>
      <c r="J8" s="384">
        <v>63.37</v>
      </c>
      <c r="K8" s="384">
        <v>19.630740097838096</v>
      </c>
      <c r="L8" s="383" t="s">
        <v>65</v>
      </c>
      <c r="M8" s="397"/>
      <c r="N8" s="384">
        <v>3.164407702147889E-7</v>
      </c>
      <c r="O8" s="384">
        <v>6.2119665164462272E-6</v>
      </c>
      <c r="P8" s="396"/>
      <c r="Q8" s="396"/>
      <c r="R8" s="384">
        <v>3.164407702147889E-7</v>
      </c>
      <c r="S8" s="384">
        <v>6.2119665164462272E-6</v>
      </c>
      <c r="T8" s="384">
        <v>6.7969559453108703E-4</v>
      </c>
      <c r="U8" s="384">
        <v>3.2635142228633967E-6</v>
      </c>
      <c r="V8" s="384">
        <v>6.4065199514629418E-5</v>
      </c>
      <c r="W8" s="396"/>
      <c r="X8" s="396"/>
      <c r="Y8" s="384">
        <v>3.2635142228633967E-6</v>
      </c>
      <c r="Z8" s="384">
        <v>6.4065199514629418E-5</v>
      </c>
      <c r="AA8" s="384">
        <v>1.8215764174186125E-6</v>
      </c>
      <c r="AB8" s="384">
        <v>5.1737283432538569E-8</v>
      </c>
      <c r="AC8" s="384">
        <v>1.0156411644323494E-6</v>
      </c>
      <c r="AD8" s="396"/>
      <c r="AE8" s="396"/>
      <c r="AF8" s="384">
        <v>5.1737283432538569E-8</v>
      </c>
      <c r="AG8" s="384">
        <v>1.0156411644323494E-6</v>
      </c>
      <c r="AH8" s="384">
        <v>2.194460301377148E-6</v>
      </c>
      <c r="AI8" s="384">
        <v>1.5245162031622148E-7</v>
      </c>
      <c r="AJ8" s="384">
        <v>2.9927381359220378E-6</v>
      </c>
      <c r="AK8" s="396"/>
      <c r="AL8" s="396"/>
      <c r="AM8" s="384">
        <v>1.5245162031622148E-7</v>
      </c>
      <c r="AN8" s="384">
        <v>2.9927381359220378E-6</v>
      </c>
      <c r="AO8" s="384">
        <v>5.1246916701174181E-5</v>
      </c>
      <c r="AP8" s="384">
        <v>7.0331587883618775E-7</v>
      </c>
      <c r="AQ8" s="384">
        <v>1.3806611224115791E-5</v>
      </c>
      <c r="AR8" s="396"/>
      <c r="AS8" s="396"/>
      <c r="AT8" s="384">
        <v>7.0331587883618775E-7</v>
      </c>
      <c r="AU8" s="384">
        <v>1.3806611224115791E-5</v>
      </c>
      <c r="AV8" s="384">
        <v>4.1609059721417686E-5</v>
      </c>
      <c r="AW8" s="384">
        <v>3.4302654202487368E-7</v>
      </c>
      <c r="AX8" s="384">
        <v>6.7338648931504327E-6</v>
      </c>
      <c r="AY8" s="396"/>
      <c r="AZ8" s="396"/>
      <c r="BA8" s="384">
        <v>3.4302654202487368E-7</v>
      </c>
      <c r="BB8" s="384">
        <v>6.7338648931504327E-6</v>
      </c>
      <c r="BC8" s="384">
        <v>5.3842822888092577E-5</v>
      </c>
      <c r="BD8" s="384">
        <v>6.5916605070636043E-7</v>
      </c>
      <c r="BE8" s="384">
        <v>1.2939917422734929E-5</v>
      </c>
      <c r="BF8" s="396"/>
      <c r="BG8" s="396"/>
      <c r="BH8" s="384">
        <v>6.5916605070636043E-7</v>
      </c>
      <c r="BI8" s="384">
        <v>1.2939917422734929E-5</v>
      </c>
      <c r="BJ8" s="384">
        <v>1.4550716479146876E-4</v>
      </c>
      <c r="BK8" s="384">
        <v>1.7389211864239179E-6</v>
      </c>
      <c r="BL8" s="384">
        <v>3.41363098613122E-5</v>
      </c>
      <c r="BM8" s="396"/>
      <c r="BN8" s="396"/>
      <c r="BO8" s="384">
        <v>1.7389211864239179E-6</v>
      </c>
      <c r="BP8" s="384">
        <v>3.41363098613122E-5</v>
      </c>
      <c r="BQ8" s="384">
        <v>9.7800297448107643E-3</v>
      </c>
      <c r="BR8" s="384">
        <v>2.9350919398842356E-6</v>
      </c>
      <c r="BS8" s="384">
        <v>5.7618027035126866E-5</v>
      </c>
      <c r="BT8" s="396"/>
      <c r="BU8" s="396"/>
      <c r="BV8" s="384">
        <v>2.9350919398842356E-6</v>
      </c>
      <c r="BW8" s="384">
        <v>5.7618027035126866E-5</v>
      </c>
      <c r="BX8" s="384">
        <v>1.5031181228055565E-5</v>
      </c>
      <c r="BY8" s="384">
        <v>2.3838726499960472E-5</v>
      </c>
      <c r="BZ8" s="384">
        <v>4.6797184418416964E-4</v>
      </c>
      <c r="CA8" s="396"/>
      <c r="CB8" s="396"/>
      <c r="CC8" s="384">
        <v>2.3838726499960472E-5</v>
      </c>
      <c r="CD8" s="384">
        <v>4.6797184418416964E-4</v>
      </c>
      <c r="CE8" s="386">
        <f t="shared" si="0"/>
        <v>3.4002391994662998E-5</v>
      </c>
      <c r="CF8" s="386">
        <f t="shared" si="0"/>
        <v>6.6749211995203984E-4</v>
      </c>
      <c r="CG8" s="384">
        <v>1.5153375350893832E-4</v>
      </c>
      <c r="CH8" s="384">
        <v>2.9747197311838299E-3</v>
      </c>
      <c r="CI8" s="396"/>
      <c r="CJ8" s="396"/>
      <c r="CK8" s="384">
        <v>1.5153375350893832E-4</v>
      </c>
      <c r="CL8" s="384">
        <v>2.9747197311838299E-3</v>
      </c>
      <c r="CM8" s="396"/>
      <c r="CN8" s="396"/>
      <c r="CO8" s="396"/>
      <c r="CP8" s="396"/>
      <c r="CQ8" s="396"/>
      <c r="CR8" s="396"/>
      <c r="CS8" s="384">
        <v>2.3015066347643815E-5</v>
      </c>
      <c r="CT8" s="384">
        <v>4.5180278580509564E-4</v>
      </c>
      <c r="CU8" s="396"/>
      <c r="CV8" s="396"/>
      <c r="CW8" s="400"/>
      <c r="CX8" s="400"/>
      <c r="CY8" s="384">
        <v>3.5192168702974942E-3</v>
      </c>
      <c r="CZ8" s="384">
        <v>6.9084831728737306E-2</v>
      </c>
      <c r="DA8" s="396"/>
      <c r="DB8" s="396"/>
      <c r="DC8" s="400"/>
      <c r="DD8" s="400"/>
      <c r="DE8" s="384">
        <v>3.556929966732588E-3</v>
      </c>
      <c r="DF8" s="384">
        <v>6.9825167723139334E-2</v>
      </c>
      <c r="DG8" s="396"/>
      <c r="DH8" s="396"/>
      <c r="DI8" s="396"/>
      <c r="DJ8" s="396"/>
      <c r="DK8" s="396"/>
      <c r="DL8" s="396"/>
      <c r="DM8" s="396"/>
      <c r="DN8" s="396"/>
      <c r="DO8" s="396"/>
      <c r="DP8" s="396"/>
      <c r="DQ8" s="396"/>
      <c r="DR8" s="396"/>
      <c r="DS8" s="396"/>
      <c r="DT8" s="396"/>
      <c r="DU8" s="383" t="s">
        <v>55</v>
      </c>
      <c r="DV8" s="383" t="s">
        <v>56</v>
      </c>
      <c r="DW8" s="397"/>
      <c r="DX8" s="383" t="s">
        <v>58</v>
      </c>
      <c r="DY8" s="383" t="s">
        <v>59</v>
      </c>
      <c r="DZ8" s="400"/>
      <c r="EA8" s="383" t="s">
        <v>60</v>
      </c>
      <c r="EB8" s="383" t="s">
        <v>60</v>
      </c>
      <c r="EC8" s="400"/>
      <c r="ED8" s="383" t="s">
        <v>60</v>
      </c>
      <c r="EE8" s="383" t="s">
        <v>60</v>
      </c>
      <c r="EF8" s="400"/>
      <c r="EG8" s="383" t="s">
        <v>60</v>
      </c>
      <c r="EH8" s="383" t="s">
        <v>60</v>
      </c>
      <c r="EI8" s="396"/>
      <c r="EJ8" s="383" t="s">
        <v>60</v>
      </c>
      <c r="EK8" s="383" t="s">
        <v>60</v>
      </c>
      <c r="EL8" s="396"/>
      <c r="EM8" s="383" t="s">
        <v>60</v>
      </c>
      <c r="EN8" s="383" t="s">
        <v>60</v>
      </c>
      <c r="EO8" s="396"/>
      <c r="EP8" s="383" t="s">
        <v>60</v>
      </c>
      <c r="EQ8" s="383" t="s">
        <v>60</v>
      </c>
      <c r="ER8" s="396"/>
      <c r="ES8" s="383" t="s">
        <v>60</v>
      </c>
      <c r="ET8" s="383" t="s">
        <v>60</v>
      </c>
      <c r="EU8" s="396"/>
      <c r="EV8" s="383" t="s">
        <v>60</v>
      </c>
      <c r="EW8" s="383" t="s">
        <v>60</v>
      </c>
      <c r="EX8" s="396"/>
      <c r="EY8" s="383" t="s">
        <v>60</v>
      </c>
      <c r="EZ8" s="383" t="s">
        <v>60</v>
      </c>
      <c r="FA8" s="396"/>
      <c r="FB8" s="383" t="s">
        <v>60</v>
      </c>
      <c r="FC8" s="383" t="s">
        <v>60</v>
      </c>
      <c r="FD8" s="396"/>
    </row>
    <row r="9" spans="1:162" s="15" customFormat="1" ht="15" customHeight="1">
      <c r="A9" s="383" t="s">
        <v>49</v>
      </c>
      <c r="B9" s="384">
        <v>667</v>
      </c>
      <c r="C9" s="383" t="s">
        <v>50</v>
      </c>
      <c r="D9" s="383" t="s">
        <v>51</v>
      </c>
      <c r="E9" s="383" t="s">
        <v>52</v>
      </c>
      <c r="F9" s="383" t="s">
        <v>52</v>
      </c>
      <c r="G9" s="383" t="s">
        <v>53</v>
      </c>
      <c r="H9" s="383" t="s">
        <v>53</v>
      </c>
      <c r="I9" s="384">
        <v>2764</v>
      </c>
      <c r="J9" s="384">
        <v>310</v>
      </c>
      <c r="K9" s="384">
        <v>8.9161290322580644</v>
      </c>
      <c r="L9" s="383" t="s">
        <v>54</v>
      </c>
      <c r="M9" s="391">
        <v>3.3267477485941775E-5</v>
      </c>
      <c r="N9" s="384">
        <v>1.0784355992645186E-6</v>
      </c>
      <c r="O9" s="384">
        <v>9.6154709560229984E-6</v>
      </c>
      <c r="P9" s="396"/>
      <c r="Q9" s="396"/>
      <c r="R9" s="384">
        <v>1.0784355992645186E-6</v>
      </c>
      <c r="S9" s="384">
        <v>9.6154709560229984E-6</v>
      </c>
      <c r="T9" s="384">
        <v>6.364950563617235E-5</v>
      </c>
      <c r="U9" s="384">
        <v>2.3629727496692729E-7</v>
      </c>
      <c r="V9" s="384">
        <v>2.1068569935760873E-6</v>
      </c>
      <c r="W9" s="396"/>
      <c r="X9" s="396"/>
      <c r="Y9" s="384">
        <v>2.3629727496692729E-7</v>
      </c>
      <c r="Z9" s="384">
        <v>2.1068569935760873E-6</v>
      </c>
      <c r="AA9" s="384">
        <v>4.6571232625085363E-6</v>
      </c>
      <c r="AB9" s="384">
        <v>5.5547276505688949E-8</v>
      </c>
      <c r="AC9" s="384">
        <v>4.9526668471523949E-7</v>
      </c>
      <c r="AD9" s="396"/>
      <c r="AE9" s="396"/>
      <c r="AF9" s="384">
        <v>5.5547276505688949E-8</v>
      </c>
      <c r="AG9" s="384">
        <v>4.9526668471523949E-7</v>
      </c>
      <c r="AH9" s="384">
        <v>8.00200757586242E-6</v>
      </c>
      <c r="AI9" s="384">
        <v>1.8509068480849845E-7</v>
      </c>
      <c r="AJ9" s="384">
        <v>1.6502924284215797E-6</v>
      </c>
      <c r="AK9" s="396"/>
      <c r="AL9" s="396"/>
      <c r="AM9" s="384">
        <v>1.8509068480849845E-7</v>
      </c>
      <c r="AN9" s="384">
        <v>1.6502924284215797E-6</v>
      </c>
      <c r="AO9" s="384">
        <v>2.2620084306675277E-4</v>
      </c>
      <c r="AP9" s="384">
        <v>1.6628702144085451E-7</v>
      </c>
      <c r="AQ9" s="384">
        <v>1.4826365395565221E-6</v>
      </c>
      <c r="AR9" s="396"/>
      <c r="AS9" s="396"/>
      <c r="AT9" s="384">
        <v>1.6628702144085451E-7</v>
      </c>
      <c r="AU9" s="384">
        <v>1.4826365395565221E-6</v>
      </c>
      <c r="AV9" s="384">
        <v>2.0284484985717645E-4</v>
      </c>
      <c r="AW9" s="384">
        <v>3.9356541010105614E-7</v>
      </c>
      <c r="AX9" s="384">
        <v>3.5090799790945779E-6</v>
      </c>
      <c r="AY9" s="396"/>
      <c r="AZ9" s="396"/>
      <c r="BA9" s="384">
        <v>3.9356541010105614E-7</v>
      </c>
      <c r="BB9" s="384">
        <v>3.5090799790945779E-6</v>
      </c>
      <c r="BC9" s="384">
        <v>3.3456269822287187E-5</v>
      </c>
      <c r="BD9" s="384">
        <v>1.3778776901369043E-4</v>
      </c>
      <c r="BE9" s="384">
        <v>1.2285335275930332E-3</v>
      </c>
      <c r="BF9" s="396"/>
      <c r="BG9" s="396"/>
      <c r="BH9" s="384">
        <v>1.3778776901369043E-4</v>
      </c>
      <c r="BI9" s="384">
        <v>1.2285335275930332E-3</v>
      </c>
      <c r="BJ9" s="384">
        <v>6.3720841413671678E-4</v>
      </c>
      <c r="BK9" s="384">
        <v>1.8020570507407193E-7</v>
      </c>
      <c r="BL9" s="384">
        <v>1.6067373187894672E-6</v>
      </c>
      <c r="BM9" s="396"/>
      <c r="BN9" s="396"/>
      <c r="BO9" s="384">
        <v>1.8020570507407193E-7</v>
      </c>
      <c r="BP9" s="384">
        <v>1.6067373187894672E-6</v>
      </c>
      <c r="BQ9" s="384">
        <v>2.4242977058207538E-2</v>
      </c>
      <c r="BR9" s="384">
        <v>2.2367953275693492E-7</v>
      </c>
      <c r="BS9" s="384">
        <v>1.9943555759360263E-6</v>
      </c>
      <c r="BT9" s="396"/>
      <c r="BU9" s="396"/>
      <c r="BV9" s="384">
        <v>2.2367953275693492E-7</v>
      </c>
      <c r="BW9" s="384">
        <v>1.9943555759360263E-6</v>
      </c>
      <c r="BX9" s="384">
        <v>7.501415997493198E-5</v>
      </c>
      <c r="BY9" s="384">
        <v>3.0067128325881875E-7</v>
      </c>
      <c r="BZ9" s="384">
        <v>2.680823957830242E-6</v>
      </c>
      <c r="CA9" s="396"/>
      <c r="CB9" s="396"/>
      <c r="CC9" s="384">
        <v>3.0067128325881875E-7</v>
      </c>
      <c r="CD9" s="384">
        <v>2.680823957830242E-6</v>
      </c>
      <c r="CE9" s="386">
        <f t="shared" si="0"/>
        <v>1.4060754880186781E-4</v>
      </c>
      <c r="CF9" s="386">
        <f t="shared" si="0"/>
        <v>1.2536750480269762E-3</v>
      </c>
      <c r="CG9" s="384">
        <v>6.8572834795810388E-4</v>
      </c>
      <c r="CH9" s="384">
        <v>6.1140424314716103E-3</v>
      </c>
      <c r="CI9" s="391">
        <v>5.0000000000000001E-4</v>
      </c>
      <c r="CJ9" s="391">
        <v>4.4580645161290322E-3</v>
      </c>
      <c r="CK9" s="384">
        <v>5.0000000000000001E-4</v>
      </c>
      <c r="CL9" s="384">
        <v>4.4580645161290322E-3</v>
      </c>
      <c r="CM9" s="396"/>
      <c r="CN9" s="396"/>
      <c r="CO9" s="396"/>
      <c r="CP9" s="396"/>
      <c r="CQ9" s="396"/>
      <c r="CR9" s="396"/>
      <c r="CS9" s="384">
        <v>3.1712784461113911E-4</v>
      </c>
      <c r="CT9" s="384">
        <v>2.8275527822748015E-3</v>
      </c>
      <c r="CU9" s="396"/>
      <c r="CV9" s="396"/>
      <c r="CW9" s="396"/>
      <c r="CX9" s="396"/>
      <c r="CY9" s="384">
        <v>3.8213222179342304E-3</v>
      </c>
      <c r="CZ9" s="384">
        <v>3.4071401968936169E-2</v>
      </c>
      <c r="DA9" s="396"/>
      <c r="DB9" s="396"/>
      <c r="DC9" s="396"/>
      <c r="DD9" s="396"/>
      <c r="DE9" s="397"/>
      <c r="DF9" s="397"/>
      <c r="DG9" s="396"/>
      <c r="DH9" s="396"/>
      <c r="DI9" s="396"/>
      <c r="DJ9" s="396"/>
      <c r="DK9" s="396"/>
      <c r="DL9" s="396"/>
      <c r="DM9" s="396"/>
      <c r="DN9" s="396"/>
      <c r="DO9" s="396"/>
      <c r="DP9" s="396"/>
      <c r="DQ9" s="391">
        <v>8.0000000000000004E-4</v>
      </c>
      <c r="DR9" s="391">
        <v>7.132903225806452E-3</v>
      </c>
      <c r="DS9" s="396"/>
      <c r="DT9" s="396"/>
      <c r="DU9" s="383" t="s">
        <v>55</v>
      </c>
      <c r="DV9" s="383" t="s">
        <v>56</v>
      </c>
      <c r="DW9" s="399">
        <v>37377</v>
      </c>
      <c r="DX9" s="383" t="s">
        <v>57</v>
      </c>
      <c r="DY9" s="383" t="s">
        <v>161</v>
      </c>
      <c r="DZ9" s="399">
        <v>37377</v>
      </c>
      <c r="EA9" s="383" t="s">
        <v>58</v>
      </c>
      <c r="EB9" s="383" t="s">
        <v>59</v>
      </c>
      <c r="EC9" s="399">
        <v>37377</v>
      </c>
      <c r="ED9" s="383" t="s">
        <v>60</v>
      </c>
      <c r="EE9" s="383" t="s">
        <v>60</v>
      </c>
      <c r="EF9" s="396"/>
      <c r="EG9" s="383" t="s">
        <v>60</v>
      </c>
      <c r="EH9" s="383" t="s">
        <v>60</v>
      </c>
      <c r="EI9" s="396"/>
      <c r="EJ9" s="383" t="s">
        <v>60</v>
      </c>
      <c r="EK9" s="383" t="s">
        <v>60</v>
      </c>
      <c r="EL9" s="396"/>
      <c r="EM9" s="383" t="s">
        <v>60</v>
      </c>
      <c r="EN9" s="383" t="s">
        <v>60</v>
      </c>
      <c r="EO9" s="396"/>
      <c r="EP9" s="383" t="s">
        <v>60</v>
      </c>
      <c r="EQ9" s="383" t="s">
        <v>60</v>
      </c>
      <c r="ER9" s="396"/>
      <c r="ES9" s="383" t="s">
        <v>60</v>
      </c>
      <c r="ET9" s="383" t="s">
        <v>60</v>
      </c>
      <c r="EU9" s="396"/>
      <c r="EV9" s="383" t="s">
        <v>60</v>
      </c>
      <c r="EW9" s="383" t="s">
        <v>60</v>
      </c>
      <c r="EX9" s="396"/>
      <c r="EY9" s="383" t="s">
        <v>60</v>
      </c>
      <c r="EZ9" s="383" t="s">
        <v>60</v>
      </c>
      <c r="FA9" s="396"/>
      <c r="FB9" s="383" t="s">
        <v>60</v>
      </c>
      <c r="FC9" s="383" t="s">
        <v>60</v>
      </c>
      <c r="FD9" s="396"/>
    </row>
    <row r="10" spans="1:162" s="15" customFormat="1" ht="15">
      <c r="A10" s="383" t="s">
        <v>49</v>
      </c>
      <c r="B10" s="391">
        <v>10373</v>
      </c>
      <c r="C10" s="392" t="s">
        <v>66</v>
      </c>
      <c r="D10" s="392" t="s">
        <v>67</v>
      </c>
      <c r="E10" s="392" t="s">
        <v>52</v>
      </c>
      <c r="F10" s="392" t="s">
        <v>310</v>
      </c>
      <c r="G10" s="392" t="s">
        <v>53</v>
      </c>
      <c r="H10" s="383" t="s">
        <v>53</v>
      </c>
      <c r="I10" s="391">
        <v>290</v>
      </c>
      <c r="J10" s="391">
        <v>27.06</v>
      </c>
      <c r="K10" s="391">
        <v>10.716925351071692</v>
      </c>
      <c r="L10" s="383" t="s">
        <v>49</v>
      </c>
      <c r="M10" s="190">
        <v>6.653852753391864E-5</v>
      </c>
      <c r="N10" s="391">
        <v>4.6909371616364003E-6</v>
      </c>
      <c r="O10" s="391">
        <v>5.0272423387825425E-5</v>
      </c>
      <c r="P10" s="396"/>
      <c r="Q10" s="396"/>
      <c r="R10" s="391">
        <v>4.6909371616364003E-6</v>
      </c>
      <c r="S10" s="391">
        <v>5.0272423387825425E-5</v>
      </c>
      <c r="T10" s="391">
        <v>6.653852753391864E-5</v>
      </c>
      <c r="U10" s="391">
        <v>1.4415562275886347E-4</v>
      </c>
      <c r="V10" s="391">
        <v>1.5449050480439914E-3</v>
      </c>
      <c r="W10" s="396"/>
      <c r="X10" s="396"/>
      <c r="Y10" s="391">
        <v>1.4415562275886347E-4</v>
      </c>
      <c r="Z10" s="391">
        <v>1.5449050480439914E-3</v>
      </c>
      <c r="AA10" s="391">
        <v>1.3307705506783729E-5</v>
      </c>
      <c r="AB10" s="391">
        <v>3.3084536218400127E-7</v>
      </c>
      <c r="AC10" s="391">
        <v>3.5456450492742191E-6</v>
      </c>
      <c r="AD10" s="396"/>
      <c r="AE10" s="396"/>
      <c r="AF10" s="391">
        <v>3.3084536218400127E-7</v>
      </c>
      <c r="AG10" s="391">
        <v>3.5456450492742191E-6</v>
      </c>
      <c r="AH10" s="391">
        <v>1.3307705506783729E-5</v>
      </c>
      <c r="AI10" s="391">
        <v>7.1858540351385495E-7</v>
      </c>
      <c r="AJ10" s="391">
        <v>7.701026127827713E-6</v>
      </c>
      <c r="AK10" s="396"/>
      <c r="AL10" s="396"/>
      <c r="AM10" s="391">
        <v>7.1858540351385495E-7</v>
      </c>
      <c r="AN10" s="391">
        <v>7.701026127827713E-6</v>
      </c>
      <c r="AO10" s="391">
        <v>3.7711363263544516E-4</v>
      </c>
      <c r="AP10" s="391">
        <v>2.1850694488052913E-6</v>
      </c>
      <c r="AQ10" s="391">
        <v>2.3417226169753678E-5</v>
      </c>
      <c r="AR10" s="396"/>
      <c r="AS10" s="396"/>
      <c r="AT10" s="391">
        <v>2.1850694488052913E-6</v>
      </c>
      <c r="AU10" s="391">
        <v>2.3417226169753678E-5</v>
      </c>
      <c r="AV10" s="391">
        <v>4.4350739838537454E-4</v>
      </c>
      <c r="AW10" s="391">
        <v>1.1515088566943994E-6</v>
      </c>
      <c r="AX10" s="391">
        <v>1.2340634458291789E-5</v>
      </c>
      <c r="AY10" s="396"/>
      <c r="AZ10" s="396"/>
      <c r="BA10" s="391">
        <v>1.1515088566943994E-6</v>
      </c>
      <c r="BB10" s="391">
        <v>1.2340634458291789E-5</v>
      </c>
      <c r="BC10" s="391">
        <v>1.3307705506783728E-4</v>
      </c>
      <c r="BD10" s="391">
        <v>1.0763312676695079E-5</v>
      </c>
      <c r="BE10" s="391">
        <v>1.1534961848638481E-4</v>
      </c>
      <c r="BF10" s="396"/>
      <c r="BG10" s="396"/>
      <c r="BH10" s="391">
        <v>1.0763312676695079E-5</v>
      </c>
      <c r="BI10" s="391">
        <v>1.1534961848638481E-4</v>
      </c>
      <c r="BJ10" s="391">
        <v>1.5533934941989319E-4</v>
      </c>
      <c r="BK10" s="391">
        <v>7.3516948976196409E-6</v>
      </c>
      <c r="BL10" s="391">
        <v>7.8787565421644336E-5</v>
      </c>
      <c r="BM10" s="396"/>
      <c r="BN10" s="396"/>
      <c r="BO10" s="391">
        <v>7.3516948976196409E-6</v>
      </c>
      <c r="BP10" s="391">
        <v>7.8787565421644336E-5</v>
      </c>
      <c r="BQ10" s="391">
        <v>5.1013512133083479E-2</v>
      </c>
      <c r="BR10" s="391">
        <v>1.0981548293254942E-5</v>
      </c>
      <c r="BS10" s="391">
        <v>1.1768843329800196E-4</v>
      </c>
      <c r="BT10" s="396"/>
      <c r="BU10" s="396"/>
      <c r="BV10" s="391">
        <v>1.0981548293254942E-5</v>
      </c>
      <c r="BW10" s="391">
        <v>1.1768843329800196E-4</v>
      </c>
      <c r="BX10" s="391">
        <v>6.653852753391864E-5</v>
      </c>
      <c r="BY10" s="391">
        <v>3.2885764042979397E-6</v>
      </c>
      <c r="BZ10" s="391">
        <v>3.5243427836156783E-5</v>
      </c>
      <c r="CA10" s="396"/>
      <c r="CB10" s="396"/>
      <c r="CC10" s="391">
        <v>3.2885764042979397E-6</v>
      </c>
      <c r="CD10" s="391">
        <v>3.5243427836156783E-5</v>
      </c>
      <c r="CE10" s="393">
        <f t="shared" si="0"/>
        <v>1.8561770126356505E-4</v>
      </c>
      <c r="CF10" s="393">
        <f t="shared" si="0"/>
        <v>1.9892510482791515E-3</v>
      </c>
      <c r="CG10" s="391">
        <v>4.6904447789564985E-3</v>
      </c>
      <c r="CH10" s="391">
        <v>5.026714655940076E-2</v>
      </c>
      <c r="CI10" s="391">
        <v>3.3759626939209382E-3</v>
      </c>
      <c r="CJ10" s="391">
        <v>3.6179940178753589E-2</v>
      </c>
      <c r="CK10" s="391">
        <v>3.3759626939209382E-3</v>
      </c>
      <c r="CL10" s="391">
        <v>3.6179940178753589E-2</v>
      </c>
      <c r="CM10" s="396"/>
      <c r="CN10" s="396"/>
      <c r="CO10" s="396"/>
      <c r="CP10" s="396"/>
      <c r="CQ10" s="396"/>
      <c r="CR10" s="396"/>
      <c r="CS10" s="391">
        <v>2.6044928377949063E-4</v>
      </c>
      <c r="CT10" s="391">
        <v>2.7912155320048886E-3</v>
      </c>
      <c r="CU10" s="396"/>
      <c r="CV10" s="396"/>
      <c r="CW10" s="396"/>
      <c r="CX10" s="396"/>
      <c r="CY10" s="391">
        <v>5.3672069267328169E-2</v>
      </c>
      <c r="CZ10" s="391">
        <v>0.57519955977550519</v>
      </c>
      <c r="DA10" s="396"/>
      <c r="DB10" s="396"/>
      <c r="DC10" s="396"/>
      <c r="DD10" s="396"/>
      <c r="DE10" s="391">
        <v>5.8362514046284668E-2</v>
      </c>
      <c r="DF10" s="391">
        <v>0.62546670633490586</v>
      </c>
      <c r="DG10" s="396"/>
      <c r="DH10" s="396"/>
      <c r="DI10" s="396"/>
      <c r="DJ10" s="396"/>
      <c r="DK10" s="396"/>
      <c r="DL10" s="396"/>
      <c r="DM10" s="396"/>
      <c r="DN10" s="396"/>
      <c r="DO10" s="396"/>
      <c r="DP10" s="396"/>
      <c r="DQ10" s="391">
        <v>4.1149635036496357E-4</v>
      </c>
      <c r="DR10" s="391">
        <v>4.4099756690997574E-3</v>
      </c>
      <c r="DS10" s="396"/>
      <c r="DT10" s="396"/>
      <c r="DU10" s="383" t="s">
        <v>58</v>
      </c>
      <c r="DV10" s="383" t="s">
        <v>59</v>
      </c>
      <c r="DW10" s="56">
        <v>33451</v>
      </c>
      <c r="DX10" s="383" t="s">
        <v>60</v>
      </c>
      <c r="DY10" s="383" t="s">
        <v>60</v>
      </c>
      <c r="DZ10" s="396"/>
      <c r="EA10" s="383" t="s">
        <v>60</v>
      </c>
      <c r="EB10" s="383" t="s">
        <v>60</v>
      </c>
      <c r="EC10" s="396"/>
      <c r="ED10" s="383" t="s">
        <v>60</v>
      </c>
      <c r="EE10" s="383" t="s">
        <v>60</v>
      </c>
      <c r="EF10" s="396"/>
      <c r="EG10" s="392" t="s">
        <v>60</v>
      </c>
      <c r="EH10" s="392" t="s">
        <v>60</v>
      </c>
      <c r="EI10" s="396"/>
      <c r="EJ10" s="392" t="s">
        <v>60</v>
      </c>
      <c r="EK10" s="392" t="s">
        <v>60</v>
      </c>
      <c r="EL10" s="396"/>
      <c r="EM10" s="392" t="s">
        <v>60</v>
      </c>
      <c r="EN10" s="392" t="s">
        <v>60</v>
      </c>
      <c r="EO10" s="396"/>
      <c r="EP10" s="392" t="s">
        <v>60</v>
      </c>
      <c r="EQ10" s="392" t="s">
        <v>60</v>
      </c>
      <c r="ER10" s="396"/>
      <c r="ES10" s="392" t="s">
        <v>60</v>
      </c>
      <c r="ET10" s="392" t="s">
        <v>60</v>
      </c>
      <c r="EU10" s="396"/>
      <c r="EV10" s="392" t="s">
        <v>60</v>
      </c>
      <c r="EW10" s="392" t="s">
        <v>60</v>
      </c>
      <c r="EX10" s="396"/>
      <c r="EY10" s="392" t="s">
        <v>60</v>
      </c>
      <c r="EZ10" s="392" t="s">
        <v>60</v>
      </c>
      <c r="FA10" s="396"/>
      <c r="FB10" s="392" t="s">
        <v>60</v>
      </c>
      <c r="FC10" s="392" t="s">
        <v>60</v>
      </c>
      <c r="FD10" s="396"/>
    </row>
    <row r="101" spans="1:4">
      <c r="A101" s="15" t="s">
        <v>346</v>
      </c>
      <c r="B101" s="43" t="s">
        <v>324</v>
      </c>
      <c r="C101" s="15">
        <v>5.8161698149963555E-5</v>
      </c>
      <c r="D101" s="15" t="str">
        <f>IFERROR(IF(FIND("MM",B1,1)&gt;0,"lb/MMBtu","lb/MW"),"lb/MW")</f>
        <v>lb/MW</v>
      </c>
    </row>
    <row r="102" spans="1:4">
      <c r="A102" s="15"/>
      <c r="B102" s="15"/>
      <c r="C102" s="15"/>
      <c r="D102" s="15"/>
    </row>
    <row r="103" spans="1:4">
      <c r="A103" s="15"/>
      <c r="B103" s="15" t="s">
        <v>344</v>
      </c>
      <c r="C103" s="40">
        <f>IFERROR(IF(FIND("MM",B1,1)&gt;0,IF(C97&lt;C101,C101*1,C97*1),IF(C97&lt;C101,C101*1000,C97*1000)),IF(C97&lt;C101,C101*1000,C97*1000))</f>
        <v>5.8161698149963553E-2</v>
      </c>
      <c r="D103" s="15" t="str">
        <f>IFERROR(IF(FIND("MM",B1,1)&gt;0,"lb/MMBtu","lb/GW"),"lb/GW")</f>
        <v>lb/GW</v>
      </c>
    </row>
  </sheetData>
  <sortState ref="A3:FD10">
    <sortCondition ref="CF3:CF10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92D050"/>
  </sheetPr>
  <dimension ref="A1:HJ210"/>
  <sheetViews>
    <sheetView workbookViewId="0">
      <selection activeCell="C5" sqref="C5:C7"/>
    </sheetView>
  </sheetViews>
  <sheetFormatPr defaultColWidth="18" defaultRowHeight="12.75"/>
  <cols>
    <col min="1" max="1" width="44.140625" customWidth="1"/>
    <col min="2" max="2" width="26.7109375" customWidth="1"/>
    <col min="3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83"/>
      <c r="B2" s="76" t="s">
        <v>68</v>
      </c>
      <c r="C2" s="76" t="s">
        <v>76</v>
      </c>
      <c r="D2" s="76" t="s">
        <v>76</v>
      </c>
      <c r="E2" s="76" t="s">
        <v>50</v>
      </c>
      <c r="F2" s="76" t="s">
        <v>80</v>
      </c>
      <c r="G2"/>
      <c r="H2"/>
      <c r="I2" s="76"/>
      <c r="J2" s="76"/>
      <c r="K2" s="76"/>
      <c r="L2" s="76"/>
      <c r="M2" s="7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 s="76">
        <v>50931</v>
      </c>
      <c r="D3" s="76">
        <v>50931</v>
      </c>
      <c r="E3" s="76">
        <v>667</v>
      </c>
      <c r="F3" s="76">
        <v>2878</v>
      </c>
      <c r="G3"/>
      <c r="H3"/>
      <c r="I3" s="76"/>
      <c r="J3" s="76"/>
      <c r="K3" s="76"/>
      <c r="L3" s="76"/>
      <c r="M3" s="76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 s="76" t="s">
        <v>302</v>
      </c>
      <c r="D4" s="76" t="s">
        <v>303</v>
      </c>
      <c r="E4" s="76" t="s">
        <v>61</v>
      </c>
      <c r="F4" s="76" t="s">
        <v>82</v>
      </c>
      <c r="G4"/>
      <c r="H4"/>
      <c r="I4" s="76"/>
      <c r="J4" s="76"/>
      <c r="K4" s="76"/>
      <c r="L4" s="76"/>
      <c r="M4" s="76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1.37852319984282E-8</v>
      </c>
      <c r="C5" s="133">
        <v>2.5770721442545899E-8</v>
      </c>
      <c r="D5" s="133">
        <v>2.5770721442545899E-8</v>
      </c>
      <c r="E5" s="133">
        <v>3.5725444514404399E-8</v>
      </c>
      <c r="F5" s="133">
        <v>9.0470833907258597E-8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2.9342045508927901E-8</v>
      </c>
      <c r="C6" s="133">
        <v>2.0708326475297299E-8</v>
      </c>
      <c r="D6" s="133">
        <v>2.0708326475297299E-8</v>
      </c>
      <c r="E6" s="133">
        <v>1.84725989521327E-8</v>
      </c>
      <c r="F6" s="133">
        <v>7.5746221370530701E-8</v>
      </c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1.16570939235207E-8</v>
      </c>
      <c r="C7" s="133">
        <v>2.2458681701229901E-8</v>
      </c>
      <c r="D7" s="133">
        <v>2.2458681701229901E-8</v>
      </c>
      <c r="E7" s="133">
        <v>9.4600700429639501E-8</v>
      </c>
      <c r="F7" s="133">
        <v>6.4638242378668095E-8</v>
      </c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61"/>
      <c r="C9" s="161"/>
      <c r="D9" s="161"/>
      <c r="E9" s="161"/>
      <c r="F9" s="161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62"/>
      <c r="D10" s="62"/>
      <c r="E10" s="62"/>
      <c r="F10" s="62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14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140"/>
      <c r="E13" s="30"/>
      <c r="G13" s="53"/>
      <c r="H13" s="54"/>
      <c r="I13" s="53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140"/>
      <c r="E14" s="30"/>
      <c r="G14" s="53"/>
      <c r="H14" s="54"/>
      <c r="I14" s="53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G15" s="53"/>
      <c r="H15" s="54"/>
      <c r="I15" s="53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G16" s="53"/>
      <c r="H16" s="54"/>
      <c r="I16" s="53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G17" s="53"/>
      <c r="H17" s="54"/>
      <c r="I17" s="53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53"/>
      <c r="H19" s="53"/>
      <c r="I19" s="53"/>
      <c r="J19" s="53"/>
      <c r="K19" s="53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54"/>
      <c r="H20" s="54"/>
      <c r="I20" s="54"/>
      <c r="J20" s="54"/>
      <c r="K20" s="54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53"/>
      <c r="H21" s="53"/>
      <c r="I21" s="53"/>
      <c r="J21" s="53"/>
      <c r="K21" s="53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COUNT(F8:F39)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12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1.82614571436256E-8</v>
      </c>
      <c r="C58" s="35">
        <f>AVERAGE(C5:C39)</f>
        <v>2.2979243206357695E-8</v>
      </c>
      <c r="D58" s="35">
        <f>AVERAGE(D5:D39)</f>
        <v>2.2979243206357695E-8</v>
      </c>
      <c r="E58" s="35">
        <f>AVERAGE(E5:E39)</f>
        <v>4.9599581298725528E-8</v>
      </c>
      <c r="F58" s="35" t="e">
        <f>AVERAGE(F8:F39)</f>
        <v>#DIV/0!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</row>
    <row r="65" spans="1:12">
      <c r="A65" s="15"/>
      <c r="C65" s="35">
        <f>AVERAGE(B5:EB39)</f>
        <v>3.8154258148110469E-8</v>
      </c>
      <c r="D65" s="35"/>
      <c r="E65" s="15"/>
      <c r="F65" s="15"/>
    </row>
    <row r="66" spans="1:12">
      <c r="A66" s="34" t="s">
        <v>129</v>
      </c>
      <c r="B66" s="15"/>
      <c r="C66" s="15"/>
      <c r="D66" s="15"/>
      <c r="E66" s="15"/>
      <c r="F66" s="15"/>
    </row>
    <row r="67" spans="1:12">
      <c r="A67" s="15"/>
      <c r="B67" s="15"/>
      <c r="C67" s="15"/>
      <c r="D67" s="15"/>
      <c r="E67" s="15"/>
      <c r="F67" s="15"/>
    </row>
    <row r="68" spans="1:12">
      <c r="A68" s="15"/>
      <c r="B68" s="15"/>
      <c r="C68" s="15"/>
      <c r="D68" s="15"/>
      <c r="E68" s="15"/>
      <c r="F68" s="15"/>
    </row>
    <row r="69" spans="1:12">
      <c r="A69" s="15"/>
      <c r="B69" s="15"/>
      <c r="C69" s="15"/>
      <c r="D69" s="15"/>
      <c r="E69" s="15"/>
      <c r="F69" s="15"/>
    </row>
    <row r="70" spans="1:12">
      <c r="A70" s="34" t="s">
        <v>130</v>
      </c>
      <c r="B70" s="38"/>
      <c r="C70" s="40">
        <f>VAR(B5:EB39)</f>
        <v>8.0091288678475284E-16</v>
      </c>
      <c r="D70" s="40"/>
      <c r="E70" s="38"/>
      <c r="F70" s="38"/>
    </row>
    <row r="71" spans="1:12">
      <c r="A71" s="15"/>
      <c r="B71" s="15"/>
      <c r="C71" s="15"/>
      <c r="D71" s="15"/>
      <c r="E71" s="15"/>
      <c r="F71" s="15"/>
    </row>
    <row r="72" spans="1:12">
      <c r="A72" s="15"/>
      <c r="B72" s="15"/>
      <c r="C72" s="15"/>
      <c r="D72" s="15"/>
      <c r="E72" s="15"/>
      <c r="F72" s="15"/>
    </row>
    <row r="73" spans="1:12">
      <c r="A73" s="15"/>
      <c r="B73" s="15"/>
      <c r="C73" s="15"/>
      <c r="D73" s="15"/>
      <c r="E73" s="15"/>
      <c r="F73" s="15"/>
    </row>
    <row r="74" spans="1:12">
      <c r="A74" s="15"/>
      <c r="B74" s="15"/>
      <c r="C74" s="15"/>
      <c r="D74" s="15"/>
      <c r="E74" s="15"/>
      <c r="F74" s="15"/>
    </row>
    <row r="75" spans="1:12">
      <c r="A75" s="15"/>
      <c r="B75" s="15"/>
      <c r="C75" s="15"/>
      <c r="D75" s="15"/>
      <c r="E75" s="15"/>
      <c r="F75" s="15"/>
    </row>
    <row r="76" spans="1:12">
      <c r="A76" s="15" t="s">
        <v>131</v>
      </c>
      <c r="C76" s="15">
        <v>3</v>
      </c>
      <c r="D76" s="15"/>
      <c r="E76" s="15"/>
      <c r="F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0.41666666666666663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3.3371370282698031E-16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1.8267832461104419E-8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39">
      <c r="A95" s="15" t="s">
        <v>136</v>
      </c>
      <c r="B95" s="42" t="s">
        <v>137</v>
      </c>
      <c r="C95" s="184">
        <f>TINV(2*0.01,C51)</f>
        <v>2.7180791831764344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179">
        <f>C65+C95*C89</f>
        <v>8.7807673282393128E-8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328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7.1007622602619199E-7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0.71007622602619203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48129" r:id="rId2"/>
    <oleObject progId="Equation.DSMT4" shapeId="48130" r:id="rId3"/>
    <oleObject progId="Equation.DSMT4" shapeId="48131" r:id="rId4"/>
    <oleObject progId="Equation.DSMT4" shapeId="48132" r:id="rId5"/>
    <oleObject progId="Equation.DSMT4" shapeId="48133" r:id="rId6"/>
    <oleObject progId="Equation.DSMT4" shapeId="48134" r:id="rId7"/>
    <oleObject progId="Equation.DSMT4" shapeId="48135" r:id="rId8"/>
    <oleObject progId="Equation.DSMT4" shapeId="48136" r:id="rId9"/>
    <oleObject progId="Equation.DSMT4" shapeId="48137" r:id="rId10"/>
    <oleObject progId="Equation.DSMT4" shapeId="48138" r:id="rId11"/>
    <oleObject progId="Equation.DSMT4" shapeId="48139" r:id="rId12"/>
    <oleObject progId="Equation.DSMT4" shapeId="48140" r:id="rId13"/>
  </oleObject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rgb="FF92D050"/>
  </sheetPr>
  <dimension ref="A1:HJ210"/>
  <sheetViews>
    <sheetView workbookViewId="0">
      <selection activeCell="D99" sqref="D9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83"/>
      <c r="B2" s="76" t="s">
        <v>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1.37852319984282E-8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2.9342045508927901E-8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1.16570939235207E-8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16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1.82614571436256E-8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1.82614571436256E-8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9.3216821807422274E-17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6.214454787161485E-17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7.8831813293628389E-9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7.3164320756094394E-8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328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7.1007622602619199E-7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0.71007622602619203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49153" r:id="rId2"/>
    <oleObject progId="Equation.DSMT4" shapeId="49154" r:id="rId3"/>
    <oleObject progId="Equation.DSMT4" shapeId="49155" r:id="rId4"/>
    <oleObject progId="Equation.DSMT4" shapeId="49156" r:id="rId5"/>
    <oleObject progId="Equation.DSMT4" shapeId="49157" r:id="rId6"/>
    <oleObject progId="Equation.DSMT4" shapeId="49158" r:id="rId7"/>
    <oleObject progId="Equation.DSMT4" shapeId="49159" r:id="rId8"/>
    <oleObject progId="Equation.DSMT4" shapeId="49160" r:id="rId9"/>
    <oleObject progId="Equation.DSMT4" shapeId="49161" r:id="rId10"/>
    <oleObject progId="Equation.DSMT4" shapeId="49162" r:id="rId11"/>
    <oleObject progId="Equation.DSMT4" shapeId="49163" r:id="rId12"/>
    <oleObject progId="Equation.DSMT4" shapeId="49164" r:id="rId13"/>
  </oleObject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rgb="FF92D050"/>
  </sheetPr>
  <dimension ref="A1:HJ210"/>
  <sheetViews>
    <sheetView workbookViewId="0">
      <selection activeCell="D99" sqref="D99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45">
      <c r="A2" s="127"/>
      <c r="B2" s="76" t="s">
        <v>68</v>
      </c>
      <c r="C2" s="76" t="s">
        <v>76</v>
      </c>
      <c r="D2" s="76" t="s">
        <v>76</v>
      </c>
      <c r="E2" s="76" t="s">
        <v>50</v>
      </c>
      <c r="F2" s="76" t="s">
        <v>80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76">
        <v>50931</v>
      </c>
      <c r="D3" s="76">
        <v>50931</v>
      </c>
      <c r="E3" s="76">
        <v>667</v>
      </c>
      <c r="F3" s="76">
        <v>2878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76" t="s">
        <v>302</v>
      </c>
      <c r="D4" s="76" t="s">
        <v>303</v>
      </c>
      <c r="E4" s="76" t="s">
        <v>61</v>
      </c>
      <c r="F4" s="76" t="s">
        <v>82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1.585825169641968E-7</v>
      </c>
      <c r="C5" s="136">
        <v>4.4497445690795919E-7</v>
      </c>
      <c r="D5" s="136">
        <v>4.4497445690795919E-7</v>
      </c>
      <c r="E5" s="135">
        <v>3.1853267302520568E-7</v>
      </c>
      <c r="F5" s="135">
        <v>7.2975811721219191E-7</v>
      </c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3.3754494884194524E-7</v>
      </c>
      <c r="C6" s="138">
        <v>3.5756377047346669E-7</v>
      </c>
      <c r="D6" s="138">
        <v>3.5756377047346669E-7</v>
      </c>
      <c r="E6" s="138">
        <v>1.6470407581837025E-7</v>
      </c>
      <c r="F6" s="138">
        <v>6.1098607701527407E-7</v>
      </c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1.3410084756576723E-7</v>
      </c>
      <c r="C7" s="138">
        <v>3.8778657070790292E-7</v>
      </c>
      <c r="D7" s="138">
        <v>3.8778657070790292E-7</v>
      </c>
      <c r="E7" s="138">
        <v>8.4347205157265674E-7</v>
      </c>
      <c r="F7" s="138">
        <v>5.2138661733256784E-7</v>
      </c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/>
      <c r="D8"/>
      <c r="E8"/>
      <c r="F8"/>
      <c r="G8"/>
      <c r="H8"/>
      <c r="I8"/>
      <c r="J8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7"/>
      <c r="D9" s="107"/>
      <c r="E9" s="107"/>
      <c r="F9" s="107"/>
      <c r="G9"/>
      <c r="H9"/>
      <c r="I9" s="54"/>
      <c r="J9" s="53"/>
      <c r="K9" s="53"/>
      <c r="L9" s="5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76"/>
      <c r="C10" s="76"/>
      <c r="D10" s="76"/>
      <c r="E10" s="76"/>
      <c r="F10" s="76"/>
      <c r="G10"/>
      <c r="H10"/>
      <c r="I10"/>
      <c r="J10"/>
      <c r="K10"/>
      <c r="L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76"/>
      <c r="C11" s="76"/>
      <c r="D11" s="76"/>
      <c r="E11" s="76"/>
      <c r="F11" s="76"/>
      <c r="G11"/>
      <c r="H11"/>
      <c r="I11"/>
      <c r="J11"/>
      <c r="K11"/>
      <c r="L11"/>
      <c r="AP11" s="99"/>
      <c r="BN11" s="23"/>
      <c r="BO11" s="23"/>
      <c r="CD11" s="99"/>
      <c r="DY11" s="100"/>
    </row>
    <row r="12" spans="1:218" ht="15">
      <c r="A12" s="106">
        <v>8</v>
      </c>
      <c r="B12" s="159"/>
      <c r="C12" s="159"/>
      <c r="D12" s="159"/>
      <c r="E12" s="159"/>
      <c r="F12" s="159"/>
      <c r="G12"/>
      <c r="H12"/>
      <c r="I12"/>
      <c r="J12"/>
      <c r="K12"/>
      <c r="L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59"/>
      <c r="C13" s="76"/>
      <c r="D13" s="76"/>
      <c r="E13" s="76"/>
      <c r="F13" s="76"/>
      <c r="G13"/>
      <c r="H13"/>
      <c r="I13"/>
      <c r="J13"/>
      <c r="K13"/>
      <c r="L13"/>
      <c r="AO13" s="108"/>
      <c r="AP13" s="99"/>
      <c r="BF13" s="99"/>
      <c r="DY13" s="100"/>
    </row>
    <row r="14" spans="1:218" ht="15">
      <c r="A14" s="106">
        <v>10</v>
      </c>
      <c r="B14" s="159"/>
      <c r="C14" s="133"/>
      <c r="D14" s="133"/>
      <c r="E14" s="133"/>
      <c r="F14" s="133"/>
      <c r="G14"/>
      <c r="H14"/>
      <c r="I14"/>
      <c r="J14"/>
      <c r="K14"/>
      <c r="L14"/>
      <c r="AO14" s="108"/>
      <c r="DY14" s="100"/>
    </row>
    <row r="15" spans="1:218" ht="15">
      <c r="A15" s="106">
        <v>11</v>
      </c>
      <c r="B15" s="159"/>
      <c r="C15" s="133"/>
      <c r="D15" s="133"/>
      <c r="E15" s="107"/>
      <c r="F15" s="133"/>
      <c r="G15"/>
      <c r="H15"/>
      <c r="I15"/>
      <c r="J15"/>
      <c r="K15"/>
      <c r="L15"/>
      <c r="M15" s="103"/>
      <c r="AO15" s="108"/>
      <c r="DY15" s="100"/>
    </row>
    <row r="16" spans="1:218" ht="15">
      <c r="A16" s="106">
        <v>12</v>
      </c>
      <c r="B16" s="133"/>
      <c r="C16" s="133"/>
      <c r="D16" s="133"/>
      <c r="E16" s="133"/>
      <c r="F16" s="133"/>
      <c r="G16"/>
      <c r="H16"/>
      <c r="I16"/>
      <c r="J16"/>
      <c r="K16"/>
      <c r="L16"/>
      <c r="M16" s="103"/>
      <c r="AO16" s="108"/>
      <c r="DY16" s="100"/>
    </row>
    <row r="17" spans="1:129" ht="15">
      <c r="A17" s="106">
        <v>13</v>
      </c>
      <c r="B17" s="107"/>
      <c r="C17"/>
      <c r="D17"/>
      <c r="E17"/>
      <c r="F17"/>
      <c r="G17"/>
      <c r="H17"/>
      <c r="I17"/>
      <c r="J17"/>
      <c r="K17"/>
      <c r="L17"/>
      <c r="M17" s="103"/>
      <c r="AO17" s="108"/>
      <c r="DY17" s="100"/>
    </row>
    <row r="18" spans="1:129" ht="15">
      <c r="A18" s="106">
        <v>14</v>
      </c>
      <c r="B18"/>
      <c r="C18"/>
      <c r="D18"/>
      <c r="E18"/>
      <c r="F18"/>
      <c r="G18"/>
      <c r="H18"/>
      <c r="I18"/>
      <c r="J18"/>
      <c r="K18"/>
      <c r="L18"/>
      <c r="M18" s="103"/>
      <c r="AO18" s="108"/>
      <c r="DY18" s="100"/>
    </row>
    <row r="19" spans="1:129" ht="15">
      <c r="A19" s="106">
        <v>15</v>
      </c>
      <c r="B19" s="107"/>
      <c r="C19"/>
      <c r="D19"/>
      <c r="E19"/>
      <c r="F19"/>
      <c r="G19"/>
      <c r="H19"/>
      <c r="I19"/>
      <c r="J19"/>
      <c r="K19"/>
      <c r="L19"/>
      <c r="M19" s="103"/>
      <c r="AO19" s="108"/>
      <c r="DY19" s="100"/>
    </row>
    <row r="20" spans="1:129" ht="15">
      <c r="A20" s="106">
        <v>16</v>
      </c>
      <c r="B20"/>
      <c r="C20"/>
      <c r="D20"/>
      <c r="E20"/>
      <c r="F20"/>
      <c r="G20"/>
      <c r="H20"/>
      <c r="I20"/>
      <c r="J20"/>
      <c r="K20"/>
      <c r="L20"/>
      <c r="M20" s="103"/>
      <c r="AO20" s="108"/>
      <c r="DY20" s="100"/>
    </row>
    <row r="21" spans="1:129" ht="15">
      <c r="A21" s="106">
        <v>17</v>
      </c>
      <c r="B21"/>
      <c r="C21"/>
      <c r="D21"/>
      <c r="E21"/>
      <c r="F21"/>
      <c r="G21"/>
      <c r="H21"/>
      <c r="I21"/>
      <c r="J21"/>
      <c r="K21"/>
      <c r="L21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/>
      <c r="C22"/>
      <c r="D22"/>
      <c r="E22"/>
      <c r="F22"/>
      <c r="G22"/>
      <c r="H22"/>
      <c r="I22"/>
      <c r="J22"/>
      <c r="K22"/>
      <c r="L22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/>
      <c r="C23"/>
      <c r="D23"/>
      <c r="E23"/>
      <c r="F23"/>
      <c r="G23"/>
      <c r="H23"/>
      <c r="I23"/>
      <c r="J23"/>
      <c r="K23"/>
      <c r="L23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/>
      <c r="C24"/>
      <c r="D24"/>
      <c r="E24"/>
      <c r="F24"/>
      <c r="G24"/>
      <c r="H24"/>
      <c r="I24"/>
      <c r="J24"/>
      <c r="K24"/>
      <c r="L24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/>
      <c r="C25"/>
      <c r="D25"/>
      <c r="E25"/>
      <c r="F25"/>
      <c r="G25"/>
      <c r="H25"/>
      <c r="I25"/>
      <c r="J25"/>
      <c r="K25"/>
      <c r="L25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/>
      <c r="C26"/>
      <c r="D26"/>
      <c r="E26"/>
      <c r="F26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/>
      <c r="C27"/>
      <c r="D27"/>
      <c r="E27"/>
      <c r="F27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/>
      <c r="C28"/>
      <c r="D28"/>
      <c r="E28"/>
      <c r="F28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/>
      <c r="C29"/>
      <c r="D29"/>
      <c r="E29"/>
      <c r="F29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7"/>
      <c r="D30" s="107"/>
      <c r="E30" s="107"/>
      <c r="F30" s="107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7"/>
      <c r="D31" s="107"/>
      <c r="E31" s="107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COUNT(F8:F39)</f>
        <v>0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12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11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2.1007610445730307E-7</v>
      </c>
      <c r="C58" s="96">
        <f>AVERAGE(C5:C39)</f>
        <v>3.967749326964429E-7</v>
      </c>
      <c r="D58" s="96">
        <f>AVERAGE(D5:D39)</f>
        <v>3.967749326964429E-7</v>
      </c>
      <c r="E58" s="96">
        <f>AVERAGE(E5:E39)</f>
        <v>4.4223626680541089E-7</v>
      </c>
      <c r="F58" s="96" t="e">
        <f>AVERAGE(F8:F39)</f>
        <v>#DIV/0!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4.1331450143512221E-7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4.0345033588294463E-14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0.41666666666666663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1.6810430661789359E-14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1.2965504487596831E-7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2.7180791831764344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6">
        <f>C65+C95*C89</f>
        <v>7.6572717990629809E-7</v>
      </c>
      <c r="D98" s="86" t="s">
        <v>114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 customFormat="1">
      <c r="A102" s="15" t="s">
        <v>328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7.1007622602619201E-6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</row>
    <row r="103" spans="1:84" customForma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</row>
    <row r="104" spans="1:84" customFormat="1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7.1007622602619197E-3</v>
      </c>
      <c r="D104" s="15" t="str">
        <f>IFERROR(IF(FIND("MM",B1,1)&gt;0,"lb/TBtu","lb/GW"),"lb/GW")</f>
        <v>lb/GW</v>
      </c>
      <c r="E104" s="44"/>
      <c r="F104" s="15"/>
      <c r="G104" s="15"/>
      <c r="H104" s="15"/>
      <c r="I104" s="15"/>
      <c r="J104" s="15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40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6561" r:id="rId2"/>
    <oleObject progId="Equation.DSMT4" shapeId="66562" r:id="rId3"/>
    <oleObject progId="Equation.DSMT4" shapeId="66563" r:id="rId4"/>
    <oleObject progId="Equation.DSMT4" shapeId="66564" r:id="rId5"/>
    <oleObject progId="Equation.DSMT4" shapeId="66565" r:id="rId6"/>
    <oleObject progId="Equation.DSMT4" shapeId="66566" r:id="rId7"/>
    <oleObject progId="Equation.DSMT4" shapeId="66567" r:id="rId8"/>
    <oleObject progId="Equation.DSMT4" shapeId="66568" r:id="rId9"/>
    <oleObject progId="Equation.DSMT4" shapeId="66569" r:id="rId10"/>
    <oleObject progId="Equation.DSMT4" shapeId="66570" r:id="rId11"/>
    <oleObject progId="Equation.DSMT4" shapeId="66571" r:id="rId12"/>
    <oleObject progId="Equation.DSMT4" shapeId="66572" r:id="rId13"/>
  </oleObject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rgb="FF92D050"/>
  </sheetPr>
  <dimension ref="A1:HJ210"/>
  <sheetViews>
    <sheetView workbookViewId="0">
      <selection activeCell="D99" sqref="D99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76" t="s">
        <v>68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1.585825169641968E-7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3.3754494884194524E-7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1.3410084756576723E-7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2.1007610445730307E-7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2.1007610445730307E-7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1.2336067750700589E-14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8.2240451671337253E-15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9.0686521419303126E-8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8.4166752788783005E-7</v>
      </c>
      <c r="D98" s="86" t="s">
        <v>114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 customFormat="1">
      <c r="A102" s="15" t="s">
        <v>328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7.1007622602619201E-6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</row>
    <row r="103" spans="1:84" customForma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</row>
    <row r="104" spans="1:84" customFormat="1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7.1007622602619197E-3</v>
      </c>
      <c r="D104" s="15" t="str">
        <f>IFERROR(IF(FIND("MM",B1,1)&gt;0,"lb/TBtu","lb/GW"),"lb/GW")</f>
        <v>lb/GW</v>
      </c>
      <c r="E104" s="15"/>
      <c r="F104" s="15"/>
      <c r="G104" s="15"/>
      <c r="H104" s="15"/>
      <c r="I104" s="15"/>
      <c r="J104" s="15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7585" r:id="rId2"/>
    <oleObject progId="Equation.DSMT4" shapeId="67586" r:id="rId3"/>
    <oleObject progId="Equation.DSMT4" shapeId="67587" r:id="rId4"/>
    <oleObject progId="Equation.DSMT4" shapeId="67588" r:id="rId5"/>
    <oleObject progId="Equation.DSMT4" shapeId="67589" r:id="rId6"/>
    <oleObject progId="Equation.DSMT4" shapeId="67590" r:id="rId7"/>
    <oleObject progId="Equation.DSMT4" shapeId="67591" r:id="rId8"/>
    <oleObject progId="Equation.DSMT4" shapeId="67592" r:id="rId9"/>
    <oleObject progId="Equation.DSMT4" shapeId="67593" r:id="rId10"/>
    <oleObject progId="Equation.DSMT4" shapeId="67594" r:id="rId11"/>
    <oleObject progId="Equation.DSMT4" shapeId="67595" r:id="rId12"/>
    <oleObject progId="Equation.DSMT4" shapeId="67596" r:id="rId13"/>
  </oleObject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tabColor rgb="FF92D050"/>
  </sheetPr>
  <dimension ref="A1:HJ210"/>
  <sheetViews>
    <sheetView workbookViewId="0">
      <selection activeCell="D99" sqref="D9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68</v>
      </c>
      <c r="C2" s="76" t="s">
        <v>50</v>
      </c>
      <c r="D2" s="76" t="s">
        <v>80</v>
      </c>
      <c r="E2" s="76" t="s">
        <v>76</v>
      </c>
      <c r="F2" s="76" t="s">
        <v>76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 s="76">
        <v>667</v>
      </c>
      <c r="D3" s="76">
        <v>2878</v>
      </c>
      <c r="E3" s="76">
        <v>50931</v>
      </c>
      <c r="F3" s="76">
        <v>50931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 s="76" t="s">
        <v>61</v>
      </c>
      <c r="D4" s="76" t="s">
        <v>82</v>
      </c>
      <c r="E4" s="76" t="s">
        <v>302</v>
      </c>
      <c r="F4" s="76" t="s">
        <v>303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5.5140927993712899E-8</v>
      </c>
      <c r="C5" s="133">
        <v>5.8946983448767303E-8</v>
      </c>
      <c r="D5" s="133">
        <v>1.4222615151874501E-7</v>
      </c>
      <c r="E5" s="133">
        <v>2.5770721442545899E-7</v>
      </c>
      <c r="F5" s="133">
        <v>2.5770721442545899E-7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3.1298181876189702E-8</v>
      </c>
      <c r="C6" s="133">
        <v>6.0959576542037699E-8</v>
      </c>
      <c r="D6" s="133">
        <v>1.46792716129546E-7</v>
      </c>
      <c r="E6" s="133">
        <v>2.0708326475297299E-7</v>
      </c>
      <c r="F6" s="133">
        <v>2.0708326475297299E-7</v>
      </c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3.8856979745068999E-8</v>
      </c>
      <c r="C7" s="133">
        <v>6.2436462283562106E-8</v>
      </c>
      <c r="D7" s="133">
        <v>1.4697086145204099E-7</v>
      </c>
      <c r="E7" s="133">
        <v>2.2458681701229899E-7</v>
      </c>
      <c r="F7" s="133">
        <v>2.2458681701229899E-7</v>
      </c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161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4.1765363204990527E-8</v>
      </c>
      <c r="C58" s="35">
        <f>AVERAGE(C5:C39)</f>
        <v>6.078100742478904E-8</v>
      </c>
      <c r="D58" s="35">
        <f>AVERAGE(D5:D39)</f>
        <v>1.4532990970011067E-7</v>
      </c>
      <c r="E58" s="35">
        <f>AVERAGE(E5:E39)</f>
        <v>2.29792432063577E-7</v>
      </c>
      <c r="F58" s="35">
        <f>AVERAGE(F5:F39)</f>
        <v>2.29792432063577E-7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</row>
    <row r="64" spans="1:132">
      <c r="A64" s="15"/>
      <c r="B64" s="15"/>
      <c r="C64" s="15"/>
      <c r="D64" s="15"/>
      <c r="E64" s="15"/>
    </row>
    <row r="65" spans="1:12">
      <c r="A65" s="15"/>
      <c r="C65" s="35">
        <f>AVERAGE(B5:EB39)</f>
        <v>1.4149222889140886E-7</v>
      </c>
      <c r="D65" s="35"/>
      <c r="E65" s="15"/>
    </row>
    <row r="66" spans="1:12">
      <c r="A66" s="34" t="s">
        <v>129</v>
      </c>
      <c r="B66" s="15"/>
      <c r="C66" s="15"/>
      <c r="D66" s="15"/>
      <c r="E66" s="15"/>
    </row>
    <row r="67" spans="1:12">
      <c r="A67" s="15"/>
      <c r="B67" s="15"/>
      <c r="C67" s="15"/>
      <c r="D67" s="15"/>
      <c r="E67" s="15"/>
    </row>
    <row r="68" spans="1:12">
      <c r="A68" s="15"/>
      <c r="B68" s="15"/>
      <c r="C68" s="15"/>
      <c r="D68" s="15"/>
      <c r="E68" s="15"/>
    </row>
    <row r="69" spans="1:12">
      <c r="A69" s="15"/>
      <c r="B69" s="15"/>
      <c r="C69" s="15"/>
      <c r="D69" s="15"/>
      <c r="E69" s="15"/>
    </row>
    <row r="70" spans="1:12">
      <c r="A70" s="34" t="s">
        <v>130</v>
      </c>
      <c r="B70" s="38"/>
      <c r="C70" s="40">
        <f>VAR(B5:EB39)</f>
        <v>7.0833281052455458E-15</v>
      </c>
      <c r="D70" s="40"/>
      <c r="E70" s="38"/>
    </row>
    <row r="71" spans="1:12">
      <c r="A71" s="15"/>
      <c r="B71" s="15"/>
      <c r="C71" s="15"/>
      <c r="D71" s="15"/>
      <c r="E71" s="15"/>
    </row>
    <row r="72" spans="1:12">
      <c r="A72" s="15"/>
      <c r="B72" s="15"/>
      <c r="C72" s="15"/>
      <c r="D72" s="15"/>
      <c r="E72" s="15"/>
    </row>
    <row r="73" spans="1:12">
      <c r="A73" s="15"/>
      <c r="B73" s="15"/>
      <c r="C73" s="15"/>
      <c r="D73" s="15"/>
      <c r="E73" s="15"/>
    </row>
    <row r="74" spans="1:12">
      <c r="A74" s="15"/>
      <c r="B74" s="15"/>
      <c r="C74" s="15"/>
      <c r="D74" s="15"/>
      <c r="E74" s="15"/>
    </row>
    <row r="75" spans="1:12">
      <c r="A75" s="15"/>
      <c r="B75" s="15"/>
      <c r="C75" s="15"/>
      <c r="D75" s="15"/>
      <c r="E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2.8333312420982182E-15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5.3229045098500671E-8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2.8119154181120771E-7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329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2.5820953673679716E-7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0.2811915418112077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0177" r:id="rId2"/>
    <oleObject progId="Equation.DSMT4" shapeId="50178" r:id="rId3"/>
    <oleObject progId="Equation.DSMT4" shapeId="50179" r:id="rId4"/>
    <oleObject progId="Equation.DSMT4" shapeId="50180" r:id="rId5"/>
    <oleObject progId="Equation.DSMT4" shapeId="50181" r:id="rId6"/>
    <oleObject progId="Equation.DSMT4" shapeId="50182" r:id="rId7"/>
    <oleObject progId="Equation.DSMT4" shapeId="50183" r:id="rId8"/>
    <oleObject progId="Equation.DSMT4" shapeId="50184" r:id="rId9"/>
    <oleObject progId="Equation.DSMT4" shapeId="50185" r:id="rId10"/>
    <oleObject progId="Equation.DSMT4" shapeId="50186" r:id="rId11"/>
    <oleObject progId="Equation.DSMT4" shapeId="50187" r:id="rId12"/>
    <oleObject progId="Equation.DSMT4" shapeId="50188" r:id="rId13"/>
  </oleObject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tabColor rgb="FF92D050"/>
  </sheetPr>
  <dimension ref="A1:HJ210"/>
  <sheetViews>
    <sheetView workbookViewId="0">
      <selection activeCell="D99" sqref="D9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83"/>
      <c r="B2" s="76" t="s">
        <v>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5.5140927993712899E-8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3.1298181876189702E-8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3.8856979745068999E-8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4.1765363204990527E-8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4.1765363204990527E-8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1.4846315636862575E-16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9.8975437579083827E-17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9.9486399864043648E-9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1.1105323081608096E-7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329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2.5820953673679716E-7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0.25820953673679714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1201" r:id="rId2"/>
    <oleObject progId="Equation.DSMT4" shapeId="51202" r:id="rId3"/>
    <oleObject progId="Equation.DSMT4" shapeId="51203" r:id="rId4"/>
    <oleObject progId="Equation.DSMT4" shapeId="51204" r:id="rId5"/>
    <oleObject progId="Equation.DSMT4" shapeId="51205" r:id="rId6"/>
    <oleObject progId="Equation.DSMT4" shapeId="51206" r:id="rId7"/>
    <oleObject progId="Equation.DSMT4" shapeId="51207" r:id="rId8"/>
    <oleObject progId="Equation.DSMT4" shapeId="51208" r:id="rId9"/>
    <oleObject progId="Equation.DSMT4" shapeId="51209" r:id="rId10"/>
    <oleObject progId="Equation.DSMT4" shapeId="51210" r:id="rId11"/>
    <oleObject progId="Equation.DSMT4" shapeId="51211" r:id="rId12"/>
    <oleObject progId="Equation.DSMT4" shapeId="51212" r:id="rId13"/>
  </oleObject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tabColor rgb="FF92D050"/>
  </sheetPr>
  <dimension ref="A1:HJ210"/>
  <sheetViews>
    <sheetView workbookViewId="0">
      <selection activeCell="D99" sqref="D99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45">
      <c r="A2" s="127"/>
      <c r="B2" s="76" t="s">
        <v>68</v>
      </c>
      <c r="C2" s="76" t="s">
        <v>50</v>
      </c>
      <c r="D2" s="76" t="s">
        <v>80</v>
      </c>
      <c r="E2" s="76" t="s">
        <v>50</v>
      </c>
      <c r="F2" s="76" t="s">
        <v>76</v>
      </c>
      <c r="G2" s="84"/>
      <c r="H2" s="84"/>
      <c r="I2"/>
      <c r="J2"/>
      <c r="K2"/>
      <c r="L2"/>
      <c r="M2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76">
        <v>667</v>
      </c>
      <c r="D3" s="76">
        <v>2878</v>
      </c>
      <c r="E3" s="76">
        <v>667</v>
      </c>
      <c r="F3" s="76">
        <v>50931</v>
      </c>
      <c r="G3" s="84"/>
      <c r="H3" s="84"/>
      <c r="I3" s="29"/>
      <c r="J3"/>
      <c r="K3"/>
      <c r="L3"/>
      <c r="M3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76" t="s">
        <v>61</v>
      </c>
      <c r="D4" s="76" t="s">
        <v>82</v>
      </c>
      <c r="E4" s="76" t="s">
        <v>52</v>
      </c>
      <c r="F4" s="76" t="s">
        <v>302</v>
      </c>
      <c r="G4" s="84"/>
      <c r="H4" s="84"/>
      <c r="I4" s="29"/>
      <c r="J4"/>
      <c r="K4"/>
      <c r="L4"/>
      <c r="M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6.3433006785678835E-7</v>
      </c>
      <c r="C5" s="135">
        <v>5.255789104915898E-7</v>
      </c>
      <c r="D5" s="135">
        <v>1.147228162581665E-6</v>
      </c>
      <c r="E5" s="135">
        <v>3.6078914235848959E-6</v>
      </c>
      <c r="F5" s="136">
        <v>4.4497445690795916E-6</v>
      </c>
      <c r="H5"/>
      <c r="I5"/>
      <c r="J5"/>
      <c r="K5"/>
      <c r="L5"/>
      <c r="M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3.600479454314076E-7</v>
      </c>
      <c r="C6" s="138">
        <v>5.4352345020061997E-7</v>
      </c>
      <c r="D6" s="138">
        <v>1.184063100965477E-6</v>
      </c>
      <c r="E6" s="138">
        <v>1.6424134973607408E-6</v>
      </c>
      <c r="F6" s="138">
        <v>3.5756377047346669E-6</v>
      </c>
      <c r="G6" s="117"/>
      <c r="H6"/>
      <c r="I6"/>
      <c r="J6"/>
      <c r="K6"/>
      <c r="L6"/>
      <c r="M6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4.4700282521922409E-7</v>
      </c>
      <c r="C7" s="138">
        <v>5.5669155403795371E-7</v>
      </c>
      <c r="D7" s="138">
        <v>1.1855000612489134E-6</v>
      </c>
      <c r="E7" s="138">
        <v>1.070266059782626E-6</v>
      </c>
      <c r="F7" s="138">
        <v>3.877865707079029E-6</v>
      </c>
      <c r="G7" s="23"/>
      <c r="H7"/>
      <c r="I7"/>
      <c r="J7"/>
      <c r="K7"/>
      <c r="L7"/>
      <c r="M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76"/>
      <c r="C8" s="76"/>
      <c r="D8" s="76"/>
      <c r="E8" s="76"/>
      <c r="F8" s="76"/>
      <c r="G8" s="97"/>
      <c r="H8"/>
      <c r="I8"/>
      <c r="J8"/>
      <c r="K8"/>
      <c r="L8"/>
      <c r="M8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76"/>
      <c r="C9" s="76"/>
      <c r="D9" s="76"/>
      <c r="E9" s="76"/>
      <c r="F9" s="76"/>
      <c r="G9" s="105"/>
      <c r="H9"/>
      <c r="I9"/>
      <c r="J9"/>
      <c r="K9"/>
      <c r="L9"/>
      <c r="M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2"/>
      <c r="C10" s="62"/>
      <c r="D10" s="62"/>
      <c r="E10" s="62"/>
      <c r="F10" s="62"/>
      <c r="G10"/>
      <c r="H10"/>
      <c r="I10"/>
      <c r="J10"/>
      <c r="K10"/>
      <c r="L10"/>
      <c r="M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33"/>
      <c r="C11" s="133"/>
      <c r="D11" s="133"/>
      <c r="E11" s="133"/>
      <c r="F11" s="133"/>
      <c r="G11"/>
      <c r="H11"/>
      <c r="I11"/>
      <c r="J11"/>
      <c r="K11"/>
      <c r="L11"/>
      <c r="M11"/>
      <c r="AP11" s="99"/>
      <c r="BN11" s="23"/>
      <c r="BO11" s="23"/>
      <c r="CD11" s="99"/>
      <c r="DY11" s="100"/>
    </row>
    <row r="12" spans="1:218" ht="15">
      <c r="A12" s="106">
        <v>8</v>
      </c>
      <c r="B12" s="133"/>
      <c r="C12" s="133"/>
      <c r="D12" s="133"/>
      <c r="E12" s="133"/>
      <c r="F12" s="133"/>
      <c r="G12"/>
      <c r="H12"/>
      <c r="I12"/>
      <c r="J12"/>
      <c r="K12"/>
      <c r="L12"/>
      <c r="M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/>
      <c r="C13"/>
      <c r="D13"/>
      <c r="E13"/>
      <c r="F13"/>
      <c r="G13"/>
      <c r="H13"/>
      <c r="I13"/>
      <c r="J13"/>
      <c r="K13"/>
      <c r="L13"/>
      <c r="M13"/>
      <c r="AO13" s="108"/>
      <c r="AP13" s="99"/>
      <c r="BF13" s="99"/>
      <c r="DY13" s="100"/>
    </row>
    <row r="14" spans="1:218" ht="15">
      <c r="A14" s="106">
        <v>10</v>
      </c>
      <c r="B14"/>
      <c r="C14"/>
      <c r="D14"/>
      <c r="E14"/>
      <c r="F14"/>
      <c r="G14"/>
      <c r="H14"/>
      <c r="I14"/>
      <c r="J14"/>
      <c r="K14"/>
      <c r="L14"/>
      <c r="M14"/>
      <c r="AO14" s="108"/>
      <c r="DY14" s="100"/>
    </row>
    <row r="15" spans="1:218" ht="15">
      <c r="A15" s="106">
        <v>11</v>
      </c>
      <c r="B15"/>
      <c r="C15"/>
      <c r="D15"/>
      <c r="E15"/>
      <c r="F15"/>
      <c r="G15"/>
      <c r="H15"/>
      <c r="I15"/>
      <c r="J15"/>
      <c r="K15"/>
      <c r="L15"/>
      <c r="M15"/>
      <c r="AO15" s="108"/>
      <c r="DY15" s="100"/>
    </row>
    <row r="16" spans="1:218" ht="15">
      <c r="A16" s="106">
        <v>12</v>
      </c>
      <c r="B16"/>
      <c r="C16"/>
      <c r="D16"/>
      <c r="E16"/>
      <c r="F16"/>
      <c r="G16"/>
      <c r="H16"/>
      <c r="I16"/>
      <c r="J16"/>
      <c r="K16"/>
      <c r="L16"/>
      <c r="M16"/>
      <c r="AO16" s="108"/>
      <c r="DY16" s="100"/>
    </row>
    <row r="17" spans="1:129" ht="15">
      <c r="A17" s="106">
        <v>13</v>
      </c>
      <c r="B17"/>
      <c r="C17"/>
      <c r="D17"/>
      <c r="E17"/>
      <c r="F17"/>
      <c r="G17"/>
      <c r="H17"/>
      <c r="I17"/>
      <c r="J17"/>
      <c r="K17"/>
      <c r="L17"/>
      <c r="M17"/>
      <c r="AO17" s="108"/>
      <c r="DY17" s="100"/>
    </row>
    <row r="18" spans="1:129" ht="15">
      <c r="A18" s="106">
        <v>14</v>
      </c>
      <c r="B18"/>
      <c r="C18"/>
      <c r="D18"/>
      <c r="E18"/>
      <c r="F18"/>
      <c r="G18"/>
      <c r="H18"/>
      <c r="I18"/>
      <c r="J18"/>
      <c r="K18"/>
      <c r="L18"/>
      <c r="M18"/>
      <c r="AO18" s="108"/>
      <c r="DY18" s="100"/>
    </row>
    <row r="19" spans="1:129" ht="15">
      <c r="A19" s="106">
        <v>15</v>
      </c>
      <c r="B19"/>
      <c r="C19"/>
      <c r="D19"/>
      <c r="E19"/>
      <c r="F19"/>
      <c r="G19"/>
      <c r="H19"/>
      <c r="I19"/>
      <c r="J19"/>
      <c r="K19"/>
      <c r="L19"/>
      <c r="M19"/>
      <c r="AO19" s="108"/>
      <c r="DY19" s="100"/>
    </row>
    <row r="20" spans="1:129" ht="15">
      <c r="A20" s="106">
        <v>16</v>
      </c>
      <c r="B20"/>
      <c r="C20"/>
      <c r="D20"/>
      <c r="E20"/>
      <c r="F20"/>
      <c r="G20"/>
      <c r="H20"/>
      <c r="I20"/>
      <c r="J20"/>
      <c r="K20"/>
      <c r="L20"/>
      <c r="M20"/>
      <c r="AO20" s="108"/>
      <c r="DY20" s="100"/>
    </row>
    <row r="21" spans="1:129" ht="15">
      <c r="A21" s="106">
        <v>17</v>
      </c>
      <c r="G21"/>
      <c r="H21"/>
      <c r="I21"/>
      <c r="J21"/>
      <c r="K21"/>
      <c r="L21"/>
      <c r="M21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/>
      <c r="E22"/>
      <c r="F22"/>
      <c r="G22"/>
      <c r="H22"/>
      <c r="I22"/>
      <c r="J22"/>
      <c r="K22"/>
      <c r="L22"/>
      <c r="M22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H23"/>
      <c r="I23"/>
      <c r="J23"/>
      <c r="K23"/>
      <c r="L23"/>
      <c r="M2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H24"/>
      <c r="I24"/>
      <c r="J24"/>
      <c r="K24"/>
      <c r="L24"/>
      <c r="M24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H25"/>
      <c r="I25"/>
      <c r="J25"/>
      <c r="K25"/>
      <c r="L25"/>
      <c r="M25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COUNT(F5:F39)</f>
        <v>3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15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14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4.8046027950247329E-7</v>
      </c>
      <c r="C58" s="96">
        <f>AVERAGE(C5:C39)</f>
        <v>5.4193130491005453E-7</v>
      </c>
      <c r="D58" s="96">
        <f>AVERAGE(D5:D39)</f>
        <v>1.1722637749320184E-6</v>
      </c>
      <c r="E58" s="96">
        <f>AVERAGE(E5:E39)</f>
        <v>2.1068569935760873E-6</v>
      </c>
      <c r="F58" s="96">
        <f>AVERAGE(F5:F39)</f>
        <v>3.9677493269644289E-6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1.6538523359770124E-6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2.0851170264532471E-12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0.39999999999999997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8.3404681058129877E-13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9.1326163314862777E-7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2.6244940644958863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86">
        <f>C65+C95*C89</f>
        <v>4.0507020715074054E-6</v>
      </c>
      <c r="D98" s="86" t="s">
        <v>114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329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2.5820953673679715E-6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4.0507020715074057E-3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8609" r:id="rId2"/>
    <oleObject progId="Equation.DSMT4" shapeId="68610" r:id="rId3"/>
    <oleObject progId="Equation.DSMT4" shapeId="68611" r:id="rId4"/>
    <oleObject progId="Equation.DSMT4" shapeId="68612" r:id="rId5"/>
    <oleObject progId="Equation.DSMT4" shapeId="68613" r:id="rId6"/>
    <oleObject progId="Equation.DSMT4" shapeId="68614" r:id="rId7"/>
    <oleObject progId="Equation.DSMT4" shapeId="68615" r:id="rId8"/>
    <oleObject progId="Equation.DSMT4" shapeId="68616" r:id="rId9"/>
    <oleObject progId="Equation.DSMT4" shapeId="68617" r:id="rId10"/>
    <oleObject progId="Equation.DSMT4" shapeId="68618" r:id="rId11"/>
    <oleObject progId="Equation.DSMT4" shapeId="68619" r:id="rId12"/>
    <oleObject progId="Equation.DSMT4" shapeId="68620" r:id="rId13"/>
  </oleObjects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tabColor rgb="FF92D050"/>
  </sheetPr>
  <dimension ref="A1:HJ210"/>
  <sheetViews>
    <sheetView workbookViewId="0">
      <selection activeCell="M42" sqref="M4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76" t="s">
        <v>68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6.3433006785678835E-7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3.600479454314076E-7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4.4700282521922409E-7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4.8046027950247329E-7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4.8046027950247329E-7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1.9647221605879672E-14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1.3098147737253115E-14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1.1444713948916816E-7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1.2775338755146121E-6</v>
      </c>
      <c r="D98" s="86" t="s">
        <v>114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329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2.5820953673679715E-6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2.5820953673679715E-3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9633" r:id="rId2"/>
    <oleObject progId="Equation.DSMT4" shapeId="69634" r:id="rId3"/>
    <oleObject progId="Equation.DSMT4" shapeId="69635" r:id="rId4"/>
    <oleObject progId="Equation.DSMT4" shapeId="69636" r:id="rId5"/>
    <oleObject progId="Equation.DSMT4" shapeId="69637" r:id="rId6"/>
    <oleObject progId="Equation.DSMT4" shapeId="69638" r:id="rId7"/>
    <oleObject progId="Equation.DSMT4" shapeId="69639" r:id="rId8"/>
    <oleObject progId="Equation.DSMT4" shapeId="69640" r:id="rId9"/>
    <oleObject progId="Equation.DSMT4" shapeId="69641" r:id="rId10"/>
    <oleObject progId="Equation.DSMT4" shapeId="69642" r:id="rId11"/>
    <oleObject progId="Equation.DSMT4" shapeId="69643" r:id="rId12"/>
    <oleObject progId="Equation.DSMT4" shapeId="69644" r:id="rId1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rgb="FFFFC000"/>
  </sheetPr>
  <dimension ref="A1:HJ210"/>
  <sheetViews>
    <sheetView workbookViewId="0">
      <selection activeCell="A76" sqref="A7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3" width="21.140625" customWidth="1"/>
    <col min="14" max="15" width="26" bestFit="1" customWidth="1"/>
    <col min="16" max="16" width="21.140625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57"/>
      <c r="B2" s="45">
        <v>10670</v>
      </c>
      <c r="C2" s="45">
        <v>50931</v>
      </c>
      <c r="D2" s="45">
        <v>50931</v>
      </c>
      <c r="E2" s="45">
        <v>667</v>
      </c>
      <c r="F2" s="144">
        <v>667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45">
      <c r="A3" s="8" t="s">
        <v>122</v>
      </c>
      <c r="B3" s="46" t="s">
        <v>68</v>
      </c>
      <c r="C3" s="46" t="s">
        <v>76</v>
      </c>
      <c r="D3" s="46" t="s">
        <v>76</v>
      </c>
      <c r="E3" s="46" t="s">
        <v>50</v>
      </c>
      <c r="F3" s="144" t="s">
        <v>50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45" t="s">
        <v>311</v>
      </c>
      <c r="C4" s="45" t="s">
        <v>302</v>
      </c>
      <c r="D4" s="45" t="s">
        <v>303</v>
      </c>
      <c r="E4" s="45" t="s">
        <v>61</v>
      </c>
      <c r="F4" s="144" t="s">
        <v>52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82">
        <v>8.7800000000000005E-8</v>
      </c>
      <c r="C5" s="192">
        <v>8.199775004446437E-8</v>
      </c>
      <c r="D5" s="192">
        <v>8.199775004446437E-8</v>
      </c>
      <c r="E5" s="182">
        <v>7.6700000000000005E-8</v>
      </c>
      <c r="F5" s="192">
        <v>1.3E-7</v>
      </c>
      <c r="G5" s="29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82">
        <v>9.1500000000000005E-8</v>
      </c>
      <c r="C6" s="192">
        <v>6.5890129694127679E-8</v>
      </c>
      <c r="D6" s="192">
        <v>6.5890129694127679E-8</v>
      </c>
      <c r="E6" s="182">
        <v>7.61E-8</v>
      </c>
      <c r="F6" s="192">
        <v>1.74E-7</v>
      </c>
      <c r="G6" s="19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82">
        <v>1.52E-8</v>
      </c>
      <c r="C7" s="192">
        <v>8.1667933459017857E-8</v>
      </c>
      <c r="D7" s="192">
        <v>8.1667933459017857E-8</v>
      </c>
      <c r="E7" s="182">
        <v>8.6599999999999995E-8</v>
      </c>
      <c r="F7" s="192">
        <v>1.98E-7</v>
      </c>
      <c r="G7" s="28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182"/>
      <c r="C8" s="183"/>
      <c r="D8" s="183"/>
      <c r="E8" s="182"/>
      <c r="F8" s="193">
        <v>2.0200000000000001E-7</v>
      </c>
      <c r="G8" s="14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82"/>
      <c r="C9" s="183"/>
      <c r="D9" s="183"/>
      <c r="E9" s="182"/>
      <c r="F9" s="183">
        <v>1.4600000000000001E-7</v>
      </c>
      <c r="G9" s="3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182"/>
      <c r="C10" s="183"/>
      <c r="D10" s="183"/>
      <c r="E10" s="182"/>
      <c r="F10" s="183">
        <v>7.9500000000000004E-8</v>
      </c>
      <c r="G10" s="30"/>
      <c r="AC10" s="23"/>
      <c r="AD10" s="23"/>
      <c r="AE10" s="23"/>
      <c r="AF10" s="23"/>
      <c r="BN10" s="23"/>
      <c r="BO10" s="23"/>
      <c r="CD10" s="26"/>
      <c r="DY10" s="29"/>
    </row>
    <row r="11" spans="1:218" ht="15" customHeight="1">
      <c r="A11" s="16">
        <v>7</v>
      </c>
      <c r="B11" s="182"/>
      <c r="C11" s="183"/>
      <c r="D11" s="183"/>
      <c r="E11" s="182"/>
      <c r="F11" s="183">
        <v>1.08E-7</v>
      </c>
      <c r="G11" s="30"/>
      <c r="AP11" s="26"/>
      <c r="BN11" s="23"/>
      <c r="BO11" s="23"/>
      <c r="CD11" s="26"/>
      <c r="DY11" s="29"/>
    </row>
    <row r="12" spans="1:218" ht="15">
      <c r="A12" s="16">
        <v>8</v>
      </c>
      <c r="B12" s="182"/>
      <c r="C12" s="183"/>
      <c r="D12" s="183"/>
      <c r="E12" s="182"/>
      <c r="F12" s="183">
        <v>6.6399999999999999E-8</v>
      </c>
      <c r="G12" s="30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182"/>
      <c r="C13" s="183"/>
      <c r="D13" s="183"/>
      <c r="E13" s="182"/>
      <c r="F13" s="183">
        <v>4.8900000000000001E-8</v>
      </c>
      <c r="G13" s="30"/>
      <c r="AO13" s="31"/>
      <c r="AP13" s="26"/>
      <c r="BF13" s="26"/>
      <c r="DY13" s="29"/>
    </row>
    <row r="14" spans="1:218" ht="15">
      <c r="A14" s="16">
        <v>10</v>
      </c>
      <c r="B14" s="182"/>
      <c r="C14" s="183"/>
      <c r="D14" s="183"/>
      <c r="E14" s="182"/>
      <c r="F14" s="183">
        <v>2.8200000000000001E-8</v>
      </c>
      <c r="G14" s="30"/>
      <c r="AO14" s="31"/>
      <c r="DY14" s="29"/>
    </row>
    <row r="15" spans="1:218" ht="15">
      <c r="A15" s="16">
        <v>11</v>
      </c>
      <c r="B15" s="182"/>
      <c r="C15" s="183"/>
      <c r="D15" s="183"/>
      <c r="E15" s="182"/>
      <c r="F15" s="183">
        <v>1.8600000000000001E-8</v>
      </c>
      <c r="G15" s="30"/>
      <c r="AO15" s="31"/>
      <c r="DY15" s="29"/>
    </row>
    <row r="16" spans="1:218" ht="15">
      <c r="A16" s="16">
        <v>12</v>
      </c>
      <c r="B16" s="182"/>
      <c r="C16" s="183"/>
      <c r="D16" s="183"/>
      <c r="E16" s="182"/>
      <c r="F16" s="183">
        <v>2.4100000000000001E-8</v>
      </c>
      <c r="G16" s="30"/>
      <c r="AO16" s="31"/>
      <c r="DY16" s="29"/>
    </row>
    <row r="17" spans="1:129" ht="15">
      <c r="A17" s="16">
        <v>13</v>
      </c>
      <c r="B17" s="182"/>
      <c r="C17" s="183"/>
      <c r="D17" s="183"/>
      <c r="E17" s="182"/>
      <c r="F17" s="183">
        <v>2.59E-8</v>
      </c>
      <c r="G17" s="30"/>
      <c r="AO17" s="31"/>
      <c r="DY17" s="29"/>
    </row>
    <row r="18" spans="1:129" ht="15">
      <c r="A18" s="16">
        <v>14</v>
      </c>
      <c r="B18" s="182"/>
      <c r="C18" s="183"/>
      <c r="D18" s="183"/>
      <c r="E18" s="182"/>
      <c r="F18" s="183">
        <v>2.2600000000000001E-8</v>
      </c>
      <c r="G18" s="30"/>
      <c r="AO18" s="31"/>
      <c r="DY18" s="29"/>
    </row>
    <row r="19" spans="1:129" ht="15">
      <c r="A19" s="16">
        <v>15</v>
      </c>
      <c r="B19" s="182"/>
      <c r="C19" s="183"/>
      <c r="D19" s="183"/>
      <c r="E19" s="182"/>
      <c r="F19" s="183">
        <v>1.11E-8</v>
      </c>
      <c r="G19" s="30"/>
      <c r="AO19" s="31"/>
      <c r="DY19" s="29"/>
    </row>
    <row r="20" spans="1:129" ht="15">
      <c r="A20" s="16">
        <v>16</v>
      </c>
      <c r="B20" s="182"/>
      <c r="C20" s="183"/>
      <c r="D20" s="183"/>
      <c r="E20" s="182"/>
      <c r="F20" s="183">
        <v>3.8999999999999998E-8</v>
      </c>
      <c r="G20" s="30"/>
      <c r="AO20" s="31"/>
      <c r="DY20" s="29"/>
    </row>
    <row r="21" spans="1:129" ht="15">
      <c r="A21" s="16">
        <v>17</v>
      </c>
      <c r="B21" s="182"/>
      <c r="C21" s="183"/>
      <c r="D21" s="183"/>
      <c r="E21" s="182"/>
      <c r="F21" s="183">
        <v>1.06E-7</v>
      </c>
      <c r="G21" s="30"/>
      <c r="DY21" s="29"/>
    </row>
    <row r="22" spans="1:129" ht="15">
      <c r="A22" s="16">
        <v>18</v>
      </c>
      <c r="B22" s="182"/>
      <c r="C22" s="183"/>
      <c r="D22" s="183"/>
      <c r="E22" s="182"/>
      <c r="F22" s="183">
        <v>1.48E-7</v>
      </c>
      <c r="G22" s="30"/>
      <c r="DY22" s="29"/>
    </row>
    <row r="23" spans="1:129" ht="15">
      <c r="A23" s="16">
        <v>19</v>
      </c>
      <c r="B23" s="62"/>
      <c r="C23" s="30"/>
      <c r="D23" s="30"/>
      <c r="F23" s="30"/>
      <c r="G23" s="30"/>
      <c r="DY23" s="29"/>
    </row>
    <row r="24" spans="1:129">
      <c r="A24" s="16">
        <v>20</v>
      </c>
      <c r="DY24" s="29"/>
    </row>
    <row r="25" spans="1:129" ht="15">
      <c r="A25" s="16">
        <v>21</v>
      </c>
      <c r="B25" s="62"/>
      <c r="C25" s="62"/>
      <c r="D25" s="62"/>
      <c r="E25" s="62"/>
      <c r="F25" s="62"/>
      <c r="G25" s="30"/>
      <c r="DY25" s="29"/>
    </row>
    <row r="26" spans="1:129">
      <c r="A26" s="16">
        <v>22</v>
      </c>
      <c r="G26" s="30"/>
      <c r="DY26" s="29"/>
    </row>
    <row r="27" spans="1:129">
      <c r="A27" s="16">
        <v>23</v>
      </c>
      <c r="G27" s="30"/>
      <c r="DY27" s="29"/>
    </row>
    <row r="28" spans="1:129">
      <c r="A28" s="16">
        <v>24</v>
      </c>
      <c r="G28" s="30"/>
      <c r="DY28" s="29"/>
    </row>
    <row r="29" spans="1:129">
      <c r="A29" s="16">
        <v>25</v>
      </c>
      <c r="G29" s="30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18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30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29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6.4833333333333338E-8</v>
      </c>
      <c r="C58" s="35">
        <f>AVERAGE(C5:C39)</f>
        <v>7.6518604399203297E-8</v>
      </c>
      <c r="D58" s="35">
        <f>AVERAGE(D5:D39)</f>
        <v>7.6518604399203297E-8</v>
      </c>
      <c r="E58" s="35">
        <f>AVERAGE(E5:E39)</f>
        <v>7.98E-8</v>
      </c>
      <c r="F58" s="35">
        <f>AVERAGE(F5:F39)</f>
        <v>8.7572222222222227E-8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</row>
    <row r="65" spans="1:12">
      <c r="A65" s="15"/>
      <c r="C65" s="35">
        <f>AVERAGE(B5:EB39)</f>
        <v>8.2310387546507327E-8</v>
      </c>
      <c r="D65" s="35"/>
      <c r="E65" s="15"/>
      <c r="F65" s="15"/>
    </row>
    <row r="66" spans="1:12">
      <c r="A66" s="34" t="s">
        <v>129</v>
      </c>
      <c r="B66" s="15"/>
      <c r="C66" s="15"/>
      <c r="D66" s="15"/>
      <c r="E66" s="15"/>
      <c r="F66" s="15"/>
    </row>
    <row r="67" spans="1:12">
      <c r="A67" s="15"/>
      <c r="B67" s="15"/>
      <c r="C67" s="15"/>
      <c r="D67" s="15"/>
      <c r="E67" s="15"/>
      <c r="F67" s="15"/>
    </row>
    <row r="68" spans="1:12">
      <c r="A68" s="15"/>
      <c r="B68" s="15"/>
      <c r="C68" s="15"/>
      <c r="D68" s="15"/>
      <c r="E68" s="15"/>
      <c r="F68" s="15"/>
    </row>
    <row r="69" spans="1:12">
      <c r="A69" s="15"/>
      <c r="B69" s="15"/>
      <c r="C69" s="15"/>
      <c r="D69" s="15"/>
      <c r="E69" s="15"/>
      <c r="F69" s="15"/>
    </row>
    <row r="70" spans="1:12">
      <c r="A70" s="34" t="s">
        <v>130</v>
      </c>
      <c r="B70" s="38"/>
      <c r="C70" s="40">
        <f>VAR(B5:EB39)</f>
        <v>2.7130202129714876E-15</v>
      </c>
      <c r="D70" s="40"/>
      <c r="E70" s="38"/>
      <c r="F70" s="38"/>
    </row>
    <row r="71" spans="1:12">
      <c r="A71" s="15"/>
      <c r="B71" s="15"/>
      <c r="C71" s="15"/>
      <c r="D71" s="15"/>
      <c r="E71" s="15"/>
      <c r="F71" s="15"/>
    </row>
    <row r="72" spans="1:12">
      <c r="A72" s="15"/>
      <c r="B72" s="15"/>
      <c r="C72" s="15"/>
      <c r="D72" s="15"/>
      <c r="E72" s="15"/>
      <c r="F72" s="15"/>
    </row>
    <row r="73" spans="1:12">
      <c r="A73" s="15"/>
      <c r="B73" s="15"/>
      <c r="C73" s="15"/>
      <c r="D73" s="15"/>
      <c r="E73" s="15"/>
      <c r="F73" s="15"/>
    </row>
    <row r="74" spans="1:12">
      <c r="A74" s="15"/>
      <c r="B74" s="15"/>
      <c r="C74" s="15"/>
      <c r="D74" s="15"/>
      <c r="E74" s="15"/>
      <c r="F74" s="15"/>
    </row>
    <row r="75" spans="1:12">
      <c r="A75" s="15"/>
      <c r="B75" s="15"/>
      <c r="C75" s="15"/>
      <c r="D75" s="15"/>
      <c r="E75" s="15"/>
      <c r="F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0.36666666666666664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9.9477407808954538E-16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3.1540039284844672E-8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2.4620213500711365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189">
        <f>C65+C95*C89</f>
        <v>1.5996263764787728E-7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sortState ref="I67:L73">
    <sortCondition ref="L13:L19"/>
  </sortState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23553" r:id="rId3"/>
    <oleObject progId="Equation.DSMT4" shapeId="23554" r:id="rId4"/>
    <oleObject progId="Equation.DSMT4" shapeId="23555" r:id="rId5"/>
    <oleObject progId="Equation.DSMT4" shapeId="23556" r:id="rId6"/>
    <oleObject progId="Equation.DSMT4" shapeId="23557" r:id="rId7"/>
    <oleObject progId="Equation.DSMT4" shapeId="23558" r:id="rId8"/>
    <oleObject progId="Equation.DSMT4" shapeId="23559" r:id="rId9"/>
    <oleObject progId="Equation.DSMT4" shapeId="23560" r:id="rId10"/>
    <oleObject progId="Equation.DSMT4" shapeId="23561" r:id="rId11"/>
    <oleObject progId="Equation.DSMT4" shapeId="23562" r:id="rId12"/>
    <oleObject progId="Equation.DSMT4" shapeId="23563" r:id="rId13"/>
    <oleObject progId="Equation.DSMT4" shapeId="23564" r:id="rId14"/>
  </oleObject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>
    <tabColor rgb="FF92D050"/>
  </sheetPr>
  <dimension ref="A1:HJ210"/>
  <sheetViews>
    <sheetView workbookViewId="0">
      <selection activeCell="D99" sqref="D9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68</v>
      </c>
      <c r="C2" s="76" t="s">
        <v>76</v>
      </c>
      <c r="D2" s="76" t="s">
        <v>76</v>
      </c>
      <c r="E2" s="76" t="s">
        <v>80</v>
      </c>
      <c r="F2" s="76" t="s">
        <v>62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 s="76">
        <v>50931</v>
      </c>
      <c r="D3" s="76">
        <v>50931</v>
      </c>
      <c r="E3" s="76">
        <v>2878</v>
      </c>
      <c r="F3" s="76">
        <v>4125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 s="76" t="s">
        <v>302</v>
      </c>
      <c r="D4" s="76" t="s">
        <v>303</v>
      </c>
      <c r="E4" s="76" t="s">
        <v>82</v>
      </c>
      <c r="F4" s="76" t="s">
        <v>64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5.9079565707549601E-9</v>
      </c>
      <c r="C5" s="133">
        <v>1.2885360721272999E-8</v>
      </c>
      <c r="D5" s="133">
        <v>1.2885360721272999E-8</v>
      </c>
      <c r="E5" s="133">
        <v>1.2155095031757499E-8</v>
      </c>
      <c r="F5" s="133">
        <v>5.5737347819612002E-8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5.86840910178557E-9</v>
      </c>
      <c r="C6" s="133">
        <v>1.03541632376486E-8</v>
      </c>
      <c r="D6" s="133">
        <v>1.03541632376486E-8</v>
      </c>
      <c r="E6" s="133">
        <v>1.5731302465323099E-8</v>
      </c>
      <c r="F6" s="133">
        <v>4.4872179163749303E-8</v>
      </c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5.8285469617603402E-9</v>
      </c>
      <c r="C7" s="133">
        <v>1.1229340850615E-8</v>
      </c>
      <c r="D7" s="133">
        <v>1.1229340850615E-8</v>
      </c>
      <c r="E7" s="133">
        <v>1.24349431799253E-8</v>
      </c>
      <c r="F7" s="133">
        <v>5.4602323314254301E-8</v>
      </c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M14" s="21"/>
      <c r="AO14" s="31"/>
      <c r="DY14" s="29"/>
    </row>
    <row r="15" spans="1:218" ht="15">
      <c r="A15" s="16">
        <v>11</v>
      </c>
      <c r="B15" s="62"/>
      <c r="C15" s="30"/>
      <c r="M15" s="21"/>
      <c r="AO15" s="31"/>
      <c r="DY15" s="29"/>
    </row>
    <row r="16" spans="1:218" ht="15">
      <c r="A16" s="16">
        <v>12</v>
      </c>
      <c r="B16" s="62"/>
      <c r="C16" s="30"/>
      <c r="M16" s="21"/>
      <c r="AO16" s="31"/>
      <c r="DY16" s="29"/>
    </row>
    <row r="17" spans="1:129" ht="15">
      <c r="A17" s="16">
        <v>13</v>
      </c>
      <c r="B17" s="62"/>
      <c r="C17" s="30"/>
      <c r="M17" s="21"/>
      <c r="AO17" s="31"/>
      <c r="DY17" s="29"/>
    </row>
    <row r="18" spans="1:129" ht="15">
      <c r="A18" s="16">
        <v>14</v>
      </c>
      <c r="B18" s="62"/>
      <c r="C18" s="30"/>
      <c r="M18" s="21"/>
      <c r="AO18" s="31"/>
      <c r="DY18" s="29"/>
    </row>
    <row r="19" spans="1:129" ht="15">
      <c r="A19" s="16">
        <v>15</v>
      </c>
      <c r="B19" s="62"/>
      <c r="C19" s="30"/>
      <c r="M19" s="21"/>
      <c r="AO19" s="31"/>
      <c r="DY19" s="29"/>
    </row>
    <row r="20" spans="1:129" ht="15">
      <c r="A20" s="16">
        <v>16</v>
      </c>
      <c r="B20" s="62"/>
      <c r="C20" s="30"/>
      <c r="M20" s="21"/>
      <c r="AO20" s="31"/>
      <c r="DY20" s="29"/>
    </row>
    <row r="21" spans="1:129" ht="15">
      <c r="A21" s="16">
        <v>17</v>
      </c>
      <c r="B21" s="62"/>
      <c r="C21" s="30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COUNT(F8:F39)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12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5.8683042114336231E-9</v>
      </c>
      <c r="C58" s="35">
        <f>AVERAGE(C5:C39)</f>
        <v>1.1489621603178866E-8</v>
      </c>
      <c r="D58" s="35">
        <f>AVERAGE(D5:D39)</f>
        <v>1.1489621603178866E-8</v>
      </c>
      <c r="E58" s="35">
        <f>AVERAGE(E5:E39)</f>
        <v>1.3440446892335298E-8</v>
      </c>
      <c r="F58" s="35" t="e">
        <f>AVERAGE(F8:F39)</f>
        <v>#DIV/0!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</row>
    <row r="64" spans="1:132">
      <c r="A64" s="15"/>
      <c r="B64" s="15"/>
      <c r="C64" s="15"/>
      <c r="D64" s="15"/>
      <c r="E64" s="15"/>
      <c r="F64" s="15"/>
    </row>
    <row r="65" spans="1:12">
      <c r="A65" s="15"/>
      <c r="C65" s="35">
        <f>AVERAGE(B5:EB39)</f>
        <v>1.8805055548533037E-8</v>
      </c>
      <c r="D65" s="35"/>
      <c r="E65" s="15"/>
      <c r="F65" s="15"/>
    </row>
    <row r="66" spans="1:12">
      <c r="A66" s="34" t="s">
        <v>129</v>
      </c>
      <c r="B66" s="15"/>
      <c r="C66" s="15"/>
      <c r="D66" s="15"/>
      <c r="E66" s="15"/>
      <c r="F66" s="15"/>
    </row>
    <row r="67" spans="1:12">
      <c r="A67" s="15"/>
      <c r="B67" s="15"/>
      <c r="C67" s="15"/>
      <c r="D67" s="15"/>
      <c r="E67" s="15"/>
      <c r="F67" s="15"/>
    </row>
    <row r="68" spans="1:12">
      <c r="A68" s="15"/>
      <c r="B68" s="15"/>
      <c r="C68" s="15"/>
      <c r="D68" s="15"/>
      <c r="E68" s="15"/>
      <c r="F68" s="15"/>
    </row>
    <row r="69" spans="1:12">
      <c r="A69" s="15"/>
      <c r="B69" s="15"/>
      <c r="C69" s="15"/>
      <c r="D69" s="15"/>
      <c r="E69" s="15"/>
      <c r="F69" s="15"/>
    </row>
    <row r="70" spans="1:12">
      <c r="A70" s="34" t="s">
        <v>130</v>
      </c>
      <c r="B70" s="38"/>
      <c r="C70" s="40">
        <f>VAR(B5:EB39)</f>
        <v>3.0349765643828308E-16</v>
      </c>
      <c r="D70" s="40"/>
      <c r="E70" s="38"/>
      <c r="F70" s="38"/>
    </row>
    <row r="71" spans="1:12">
      <c r="A71" s="15"/>
      <c r="B71" s="15"/>
      <c r="C71" s="15"/>
      <c r="D71" s="15"/>
      <c r="E71" s="15"/>
      <c r="F71" s="15"/>
    </row>
    <row r="72" spans="1:12">
      <c r="A72" s="15"/>
      <c r="B72" s="15"/>
      <c r="C72" s="15"/>
      <c r="D72" s="15"/>
      <c r="E72" s="15"/>
      <c r="F72" s="15"/>
    </row>
    <row r="73" spans="1:12">
      <c r="A73" s="15"/>
      <c r="B73" s="15"/>
      <c r="C73" s="15"/>
      <c r="D73" s="15"/>
      <c r="E73" s="15"/>
      <c r="F73" s="15"/>
    </row>
    <row r="74" spans="1:12">
      <c r="A74" s="15"/>
      <c r="B74" s="15"/>
      <c r="C74" s="15"/>
      <c r="D74" s="15"/>
      <c r="E74" s="15"/>
      <c r="F74" s="15"/>
    </row>
    <row r="75" spans="1:12">
      <c r="A75" s="15"/>
      <c r="B75" s="15"/>
      <c r="C75" s="15"/>
      <c r="D75" s="15"/>
      <c r="E75" s="15"/>
      <c r="F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0.41666666666666663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1.2645735684928461E-16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1.1245326000133772E-8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2.7180791831764344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4.9370742057529356E-8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330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5.1641907347359424E-8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5.1641907347359427E-2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2225" r:id="rId2"/>
    <oleObject progId="Equation.DSMT4" shapeId="52226" r:id="rId3"/>
    <oleObject progId="Equation.DSMT4" shapeId="52227" r:id="rId4"/>
    <oleObject progId="Equation.DSMT4" shapeId="52228" r:id="rId5"/>
    <oleObject progId="Equation.DSMT4" shapeId="52229" r:id="rId6"/>
    <oleObject progId="Equation.DSMT4" shapeId="52230" r:id="rId7"/>
    <oleObject progId="Equation.DSMT4" shapeId="52231" r:id="rId8"/>
    <oleObject progId="Equation.DSMT4" shapeId="52232" r:id="rId9"/>
    <oleObject progId="Equation.DSMT4" shapeId="52233" r:id="rId10"/>
    <oleObject progId="Equation.DSMT4" shapeId="52234" r:id="rId11"/>
    <oleObject progId="Equation.DSMT4" shapeId="52235" r:id="rId12"/>
    <oleObject progId="Equation.DSMT4" shapeId="52236" r:id="rId13"/>
  </oleObject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>
    <tabColor rgb="FF92D050"/>
  </sheetPr>
  <dimension ref="A1:HJ210"/>
  <sheetViews>
    <sheetView workbookViewId="0">
      <selection activeCell="C102" sqref="C102:D104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83"/>
      <c r="B2" s="76" t="s">
        <v>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5.9079565707549601E-9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5.86840910178557E-9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5.8285469617603402E-9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5.8683042114336231E-9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5.8683042114336231E-9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1.57647975165905E-21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1.0509865011060334E-21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3.2418921960886262E-11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6.094087632684149E-9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330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5.1641907347359424E-8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5.1641907347359427E-2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3249" r:id="rId2"/>
    <oleObject progId="Equation.DSMT4" shapeId="53250" r:id="rId3"/>
    <oleObject progId="Equation.DSMT4" shapeId="53251" r:id="rId4"/>
    <oleObject progId="Equation.DSMT4" shapeId="53252" r:id="rId5"/>
    <oleObject progId="Equation.DSMT4" shapeId="53253" r:id="rId6"/>
    <oleObject progId="Equation.DSMT4" shapeId="53254" r:id="rId7"/>
    <oleObject progId="Equation.DSMT4" shapeId="53255" r:id="rId8"/>
    <oleObject progId="Equation.DSMT4" shapeId="53256" r:id="rId9"/>
    <oleObject progId="Equation.DSMT4" shapeId="53257" r:id="rId10"/>
    <oleObject progId="Equation.DSMT4" shapeId="53258" r:id="rId11"/>
    <oleObject progId="Equation.DSMT4" shapeId="53259" r:id="rId12"/>
    <oleObject progId="Equation.DSMT4" shapeId="53260" r:id="rId13"/>
  </oleObject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>
    <tabColor rgb="FF92D050"/>
  </sheetPr>
  <dimension ref="A1:HJ210"/>
  <sheetViews>
    <sheetView workbookViewId="0">
      <selection activeCell="C102" sqref="C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45">
      <c r="A2" s="127"/>
      <c r="B2" s="76" t="s">
        <v>68</v>
      </c>
      <c r="C2" s="76" t="s">
        <v>80</v>
      </c>
      <c r="D2" s="76" t="s">
        <v>76</v>
      </c>
      <c r="E2" s="76" t="s">
        <v>76</v>
      </c>
      <c r="F2" s="76" t="s">
        <v>50</v>
      </c>
      <c r="G2" s="84"/>
      <c r="H2" s="84"/>
      <c r="I2" s="54"/>
      <c r="J2" s="54"/>
      <c r="K2" s="54"/>
      <c r="L2" s="54"/>
      <c r="M2" s="54"/>
      <c r="N2" s="54"/>
      <c r="O2" s="5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76">
        <v>2878</v>
      </c>
      <c r="D3" s="76">
        <v>50931</v>
      </c>
      <c r="E3" s="76">
        <v>50931</v>
      </c>
      <c r="F3" s="76">
        <v>667</v>
      </c>
      <c r="G3" s="84"/>
      <c r="H3" s="84"/>
      <c r="I3" s="53"/>
      <c r="J3" s="53"/>
      <c r="K3" s="53"/>
      <c r="L3" s="53"/>
      <c r="M3" s="53"/>
      <c r="N3" s="53"/>
      <c r="O3" s="53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76" t="s">
        <v>82</v>
      </c>
      <c r="D4" s="76" t="s">
        <v>302</v>
      </c>
      <c r="E4" s="76" t="s">
        <v>303</v>
      </c>
      <c r="F4" s="76" t="s">
        <v>52</v>
      </c>
      <c r="G4" s="84"/>
      <c r="H4" s="84"/>
      <c r="I4" s="147"/>
      <c r="J4" s="147"/>
      <c r="K4" s="147"/>
      <c r="L4" s="147"/>
      <c r="M4" s="147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6.7963935841798828E-8</v>
      </c>
      <c r="C5" s="135">
        <v>9.8045733434971086E-8</v>
      </c>
      <c r="D5" s="136">
        <v>2.2248722845398044E-7</v>
      </c>
      <c r="E5" s="136">
        <v>2.2248722845398044E-7</v>
      </c>
      <c r="F5" s="135">
        <v>4.9550440152238823E-7</v>
      </c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6.7508989768388928E-8</v>
      </c>
      <c r="C6" s="138">
        <v>1.2689222783287108E-7</v>
      </c>
      <c r="D6" s="138">
        <v>1.7878188523673247E-7</v>
      </c>
      <c r="E6" s="138">
        <v>1.7878188523673247E-7</v>
      </c>
      <c r="F6" s="138">
        <v>4.8664103625503487E-7</v>
      </c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6.705042378288351E-8</v>
      </c>
      <c r="C7" s="169">
        <v>1.0030305161025838E-7</v>
      </c>
      <c r="D7" s="169">
        <v>1.9389328535395233E-7</v>
      </c>
      <c r="E7" s="169">
        <v>1.9389328535395233E-7</v>
      </c>
      <c r="F7" s="169">
        <v>5.0365461636829506E-7</v>
      </c>
      <c r="G7"/>
      <c r="H7"/>
      <c r="I7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76"/>
      <c r="C8" s="76"/>
      <c r="D8" s="76"/>
      <c r="E8" s="76"/>
      <c r="F8" s="76"/>
      <c r="G8"/>
      <c r="H8"/>
      <c r="I8" s="76"/>
      <c r="J8" s="76"/>
      <c r="K8" s="76"/>
      <c r="L8" s="76"/>
      <c r="M8" s="7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59"/>
      <c r="C9" s="159"/>
      <c r="D9" s="159"/>
      <c r="E9" s="159"/>
      <c r="F9" s="159"/>
      <c r="G9"/>
      <c r="H9"/>
      <c r="I9"/>
      <c r="J9"/>
      <c r="K9"/>
      <c r="L9"/>
      <c r="M9" s="76"/>
      <c r="O9" s="154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76"/>
      <c r="C10" s="76"/>
      <c r="D10" s="76"/>
      <c r="E10" s="76"/>
      <c r="F10" s="76"/>
      <c r="G10"/>
      <c r="H10"/>
      <c r="I10"/>
      <c r="J10"/>
      <c r="K10"/>
      <c r="L10"/>
      <c r="M10" s="76"/>
      <c r="O10" s="154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33"/>
      <c r="C11" s="133"/>
      <c r="D11" s="133"/>
      <c r="E11" s="133"/>
      <c r="F11" s="133"/>
      <c r="G11"/>
      <c r="H11"/>
      <c r="I11"/>
      <c r="J11"/>
      <c r="K11"/>
      <c r="L11"/>
      <c r="M11" s="133"/>
      <c r="O11" s="154"/>
      <c r="AP11" s="99"/>
      <c r="BN11" s="23"/>
      <c r="BO11" s="23"/>
      <c r="CD11" s="99"/>
      <c r="DY11" s="100"/>
    </row>
    <row r="12" spans="1:218" ht="15">
      <c r="A12" s="106">
        <v>8</v>
      </c>
      <c r="B12" s="133"/>
      <c r="C12" s="133"/>
      <c r="D12" s="133"/>
      <c r="E12" s="133"/>
      <c r="F12" s="133"/>
      <c r="G12"/>
      <c r="H12"/>
      <c r="I12"/>
      <c r="J12"/>
      <c r="K12"/>
      <c r="L12"/>
      <c r="M12" s="133"/>
      <c r="O12" s="154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76"/>
      <c r="C13" s="76"/>
      <c r="D13" s="76"/>
      <c r="E13" s="76"/>
      <c r="F13" s="76"/>
      <c r="G13"/>
      <c r="H13"/>
      <c r="I13"/>
      <c r="J13"/>
      <c r="K13"/>
      <c r="L13"/>
      <c r="M13" s="133"/>
      <c r="O13" s="154"/>
      <c r="AO13" s="108"/>
      <c r="AP13" s="99"/>
      <c r="BF13" s="99"/>
      <c r="DY13" s="100"/>
    </row>
    <row r="14" spans="1:218" ht="15">
      <c r="A14" s="106">
        <v>10</v>
      </c>
      <c r="B14" s="76"/>
      <c r="C14" s="76"/>
      <c r="D14" s="76"/>
      <c r="E14" s="76"/>
      <c r="F14" s="76"/>
      <c r="G14"/>
      <c r="H14"/>
      <c r="I14"/>
      <c r="J14"/>
      <c r="K14"/>
      <c r="L14"/>
      <c r="M14" s="103"/>
      <c r="AO14" s="108"/>
      <c r="DY14" s="100"/>
    </row>
    <row r="15" spans="1:218" ht="15">
      <c r="A15" s="106">
        <v>11</v>
      </c>
      <c r="B15" s="76"/>
      <c r="C15" s="76"/>
      <c r="D15" s="76"/>
      <c r="E15" s="76"/>
      <c r="F15" s="76"/>
      <c r="G15"/>
      <c r="H15"/>
      <c r="I15"/>
      <c r="J15"/>
      <c r="K15"/>
      <c r="L15"/>
      <c r="M15" s="103"/>
      <c r="AO15" s="108"/>
      <c r="DY15" s="100"/>
    </row>
    <row r="16" spans="1:218" ht="15">
      <c r="A16" s="106">
        <v>12</v>
      </c>
      <c r="B16" s="133"/>
      <c r="C16" s="133"/>
      <c r="D16" s="133"/>
      <c r="E16" s="133"/>
      <c r="F16" s="132"/>
      <c r="G16"/>
      <c r="H16"/>
      <c r="I16"/>
      <c r="J16"/>
      <c r="K16"/>
      <c r="L16"/>
      <c r="M16" s="103"/>
      <c r="AO16" s="108"/>
      <c r="DY16" s="100"/>
    </row>
    <row r="17" spans="1:129" ht="15">
      <c r="A17" s="106">
        <v>13</v>
      </c>
      <c r="B17" s="133"/>
      <c r="C17" s="133"/>
      <c r="D17" s="133"/>
      <c r="E17" s="133"/>
      <c r="F17" s="132"/>
      <c r="G17"/>
      <c r="H17"/>
      <c r="I17"/>
      <c r="J17"/>
      <c r="K17"/>
      <c r="L17"/>
      <c r="M17"/>
      <c r="AO17" s="108"/>
      <c r="DY17" s="100"/>
    </row>
    <row r="18" spans="1:129" ht="15">
      <c r="A18" s="106">
        <v>14</v>
      </c>
      <c r="B18" s="133"/>
      <c r="C18" s="133"/>
      <c r="D18" s="133"/>
      <c r="E18" s="133"/>
      <c r="F18" s="132"/>
      <c r="G18"/>
      <c r="H18"/>
      <c r="I18"/>
      <c r="J18"/>
      <c r="K18"/>
      <c r="L18"/>
      <c r="M18"/>
      <c r="AO18" s="108"/>
      <c r="DY18" s="100"/>
    </row>
    <row r="19" spans="1:129" ht="15">
      <c r="A19" s="106">
        <v>15</v>
      </c>
      <c r="G19"/>
      <c r="H19"/>
      <c r="I19"/>
      <c r="J19"/>
      <c r="K19"/>
      <c r="L19"/>
      <c r="M19"/>
      <c r="AO19" s="108"/>
      <c r="DY19" s="100"/>
    </row>
    <row r="20" spans="1:129" ht="15">
      <c r="A20" s="106">
        <v>16</v>
      </c>
      <c r="G20"/>
      <c r="H20"/>
      <c r="I20"/>
      <c r="J20"/>
      <c r="K20"/>
      <c r="L20"/>
      <c r="M20" s="103"/>
      <c r="AO20" s="108"/>
      <c r="DY20" s="100"/>
    </row>
    <row r="21" spans="1:129" ht="15">
      <c r="A21" s="106">
        <v>17</v>
      </c>
      <c r="G21"/>
      <c r="H21"/>
      <c r="I21"/>
      <c r="J21"/>
      <c r="K21"/>
      <c r="L21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COUNT(F8:F39)</f>
        <v>0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12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11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6.750778313102376E-8</v>
      </c>
      <c r="C58" s="96">
        <f>AVERAGE(C5:C39)</f>
        <v>1.0841367095936684E-7</v>
      </c>
      <c r="D58" s="96">
        <f>AVERAGE(D5:D39)</f>
        <v>1.9838746634822174E-7</v>
      </c>
      <c r="E58" s="96">
        <f>AVERAGE(E5:E39)</f>
        <v>1.9838746634822174E-7</v>
      </c>
      <c r="F58" s="96" t="e">
        <f>AVERAGE(F8:F39)</f>
        <v>#DIV/0!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2.1359261430041469E-7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2.4232064668817911E-14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0.41666666666666663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1.0096693612007461E-14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1.0048230496961871E-7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2.7180791831764344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4.867114757159213E-7</v>
      </c>
      <c r="D98" s="86" t="s">
        <v>114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330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5.1641907347359421E-7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5.1641907347359424E-4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0657" r:id="rId2"/>
    <oleObject progId="Equation.DSMT4" shapeId="70658" r:id="rId3"/>
    <oleObject progId="Equation.DSMT4" shapeId="70659" r:id="rId4"/>
    <oleObject progId="Equation.DSMT4" shapeId="70660" r:id="rId5"/>
    <oleObject progId="Equation.DSMT4" shapeId="70661" r:id="rId6"/>
    <oleObject progId="Equation.DSMT4" shapeId="70662" r:id="rId7"/>
    <oleObject progId="Equation.DSMT4" shapeId="70663" r:id="rId8"/>
    <oleObject progId="Equation.DSMT4" shapeId="70664" r:id="rId9"/>
    <oleObject progId="Equation.DSMT4" shapeId="70665" r:id="rId10"/>
    <oleObject progId="Equation.DSMT4" shapeId="70666" r:id="rId11"/>
    <oleObject progId="Equation.DSMT4" shapeId="70667" r:id="rId12"/>
    <oleObject progId="Equation.DSMT4" shapeId="70668" r:id="rId13"/>
  </oleObject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tabColor rgb="FF92D050"/>
  </sheetPr>
  <dimension ref="A1:HJ210"/>
  <sheetViews>
    <sheetView workbookViewId="0">
      <selection activeCell="C102" sqref="C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76" t="s">
        <v>68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6.7963935841798828E-8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6.7508989768388928E-8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6.705042378288351E-8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6.750778313102376E-8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6.750778313102376E-8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2.0862716242622405E-19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1.3908477495081602E-19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3.7294071238042114E-10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7.0105149880801943E-8</v>
      </c>
      <c r="D98" s="86" t="s">
        <v>114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330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5.1641907347359421E-7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5.1641907347359424E-4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1681" r:id="rId2"/>
    <oleObject progId="Equation.DSMT4" shapeId="71682" r:id="rId3"/>
    <oleObject progId="Equation.DSMT4" shapeId="71683" r:id="rId4"/>
    <oleObject progId="Equation.DSMT4" shapeId="71684" r:id="rId5"/>
    <oleObject progId="Equation.DSMT4" shapeId="71685" r:id="rId6"/>
    <oleObject progId="Equation.DSMT4" shapeId="71686" r:id="rId7"/>
    <oleObject progId="Equation.DSMT4" shapeId="71687" r:id="rId8"/>
    <oleObject progId="Equation.DSMT4" shapeId="71688" r:id="rId9"/>
    <oleObject progId="Equation.DSMT4" shapeId="71689" r:id="rId10"/>
    <oleObject progId="Equation.DSMT4" shapeId="71690" r:id="rId11"/>
    <oleObject progId="Equation.DSMT4" shapeId="71691" r:id="rId12"/>
    <oleObject progId="Equation.DSMT4" shapeId="71692" r:id="rId13"/>
  </oleObject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>
    <tabColor rgb="FF92D050"/>
  </sheetPr>
  <dimension ref="A1:HJ210"/>
  <sheetViews>
    <sheetView workbookViewId="0">
      <selection activeCell="C104" sqref="C104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83"/>
      <c r="B2" s="76" t="s">
        <v>68</v>
      </c>
      <c r="C2" s="76" t="s">
        <v>76</v>
      </c>
      <c r="D2" s="76" t="s">
        <v>76</v>
      </c>
      <c r="E2" s="76" t="s">
        <v>62</v>
      </c>
      <c r="F2" s="76" t="s">
        <v>50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 s="76">
        <v>50931</v>
      </c>
      <c r="D3" s="76">
        <v>50931</v>
      </c>
      <c r="E3" s="76">
        <v>4125</v>
      </c>
      <c r="F3" s="76">
        <v>667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 s="76" t="s">
        <v>302</v>
      </c>
      <c r="D4" s="76" t="s">
        <v>303</v>
      </c>
      <c r="E4" s="76" t="s">
        <v>64</v>
      </c>
      <c r="F4" s="76" t="s">
        <v>52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1.5754550855346499E-8</v>
      </c>
      <c r="C5" s="133">
        <v>1.1479685006225E-7</v>
      </c>
      <c r="D5" s="133">
        <v>1.1479685006225E-7</v>
      </c>
      <c r="E5" s="133">
        <v>1.4542963166726401E-7</v>
      </c>
      <c r="F5" s="133">
        <v>1.84783343657454E-7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1.9561363672618599E-8</v>
      </c>
      <c r="C6" s="133">
        <v>6.1183691858832796E-8</v>
      </c>
      <c r="D6" s="133">
        <v>6.1183691858832796E-8</v>
      </c>
      <c r="E6" s="133">
        <v>1.36944810938424E-7</v>
      </c>
      <c r="F6" s="133">
        <v>1.8284251669712501E-7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2.7199885821548299E-8</v>
      </c>
      <c r="C7" s="133">
        <v>3.4708871720082599E-8</v>
      </c>
      <c r="D7" s="133">
        <v>3.4708871720082599E-8</v>
      </c>
      <c r="E7" s="133">
        <v>1.7498041834297701E-7</v>
      </c>
      <c r="F7" s="133">
        <v>1.8764619407091699E-7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AO14" s="31"/>
      <c r="DY14" s="29"/>
    </row>
    <row r="15" spans="1:218" ht="15">
      <c r="A15" s="16">
        <v>11</v>
      </c>
      <c r="B15" s="62"/>
      <c r="C15" s="30"/>
      <c r="AO15" s="31"/>
      <c r="DY15" s="29"/>
    </row>
    <row r="16" spans="1:218" ht="15">
      <c r="A16" s="16">
        <v>12</v>
      </c>
      <c r="B16" s="62"/>
      <c r="C16" s="30"/>
      <c r="AO16" s="31"/>
      <c r="DY16" s="29"/>
    </row>
    <row r="17" spans="1:129" ht="15">
      <c r="A17" s="16">
        <v>13</v>
      </c>
      <c r="B17" s="62"/>
      <c r="C17" s="30"/>
      <c r="AO17" s="31"/>
      <c r="DY17" s="29"/>
    </row>
    <row r="18" spans="1:129" ht="15">
      <c r="A18" s="16">
        <v>14</v>
      </c>
      <c r="B18" s="62"/>
      <c r="C18" s="30"/>
      <c r="AO18" s="31"/>
      <c r="DY18" s="29"/>
    </row>
    <row r="19" spans="1:129" ht="15">
      <c r="A19" s="16">
        <v>15</v>
      </c>
      <c r="B19" s="62"/>
      <c r="C19" s="30"/>
      <c r="AO19" s="31"/>
      <c r="DY19" s="29"/>
    </row>
    <row r="20" spans="1:129" ht="15">
      <c r="A20" s="16">
        <v>16</v>
      </c>
      <c r="B20" s="62"/>
      <c r="C20" s="30"/>
      <c r="AO20" s="31"/>
      <c r="DY20" s="29"/>
    </row>
    <row r="21" spans="1:129" ht="15">
      <c r="A21" s="16">
        <v>17</v>
      </c>
      <c r="B21" s="62"/>
      <c r="C21" s="30"/>
      <c r="DY21" s="29"/>
    </row>
    <row r="22" spans="1:129" ht="15">
      <c r="A22" s="16">
        <v>18</v>
      </c>
      <c r="B22" s="62"/>
      <c r="C22" s="30"/>
      <c r="DY22" s="29"/>
    </row>
    <row r="23" spans="1:129" ht="15">
      <c r="A23" s="16">
        <v>19</v>
      </c>
      <c r="B23" s="62"/>
      <c r="C23" s="30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COUNT(F8:F39)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12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2.0838600116504466E-8</v>
      </c>
      <c r="C58" s="35">
        <f>AVERAGE(C5:C39)</f>
        <v>7.0229804547055135E-8</v>
      </c>
      <c r="D58" s="35">
        <f>AVERAGE(D5:D39)</f>
        <v>7.0229804547055135E-8</v>
      </c>
      <c r="E58" s="35">
        <f>AVERAGE(E5:E39)</f>
        <v>1.5245162031622169E-7</v>
      </c>
      <c r="F58" s="35" t="e">
        <f>AVERAGE(F8:F39)</f>
        <v>#DIV/0!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9.9768102867067007E-8</v>
      </c>
      <c r="D65" s="35"/>
      <c r="E65" s="15"/>
      <c r="F65" s="15"/>
    </row>
    <row r="66" spans="1:12">
      <c r="A66" s="34" t="s">
        <v>129</v>
      </c>
      <c r="B66" s="15"/>
      <c r="C66" s="15"/>
      <c r="D66" s="15"/>
      <c r="E66" s="15"/>
      <c r="F66" s="15"/>
    </row>
    <row r="67" spans="1:12">
      <c r="A67" s="15"/>
      <c r="B67" s="15"/>
      <c r="C67" s="15"/>
      <c r="D67" s="15"/>
      <c r="E67" s="15"/>
      <c r="F67" s="15"/>
    </row>
    <row r="68" spans="1:12">
      <c r="A68" s="15"/>
      <c r="B68" s="15"/>
      <c r="C68" s="15"/>
      <c r="D68" s="15"/>
      <c r="E68" s="15"/>
      <c r="F68" s="15"/>
    </row>
    <row r="69" spans="1:12">
      <c r="A69" s="15"/>
      <c r="B69" s="15"/>
      <c r="C69" s="15"/>
      <c r="D69" s="15"/>
      <c r="E69" s="15"/>
      <c r="F69" s="15"/>
    </row>
    <row r="70" spans="1:12">
      <c r="A70" s="34" t="s">
        <v>130</v>
      </c>
      <c r="B70" s="38"/>
      <c r="C70" s="40">
        <f>VAR(B5:EB39)</f>
        <v>4.4019767680156271E-15</v>
      </c>
      <c r="D70" s="40"/>
      <c r="E70" s="38"/>
      <c r="F70" s="38"/>
    </row>
    <row r="71" spans="1:12">
      <c r="A71" s="15"/>
      <c r="B71" s="15"/>
      <c r="C71" s="15"/>
      <c r="D71" s="15"/>
      <c r="E71" s="15"/>
      <c r="F71" s="15"/>
    </row>
    <row r="72" spans="1:12">
      <c r="A72" s="15"/>
      <c r="B72" s="15"/>
      <c r="C72" s="15"/>
      <c r="D72" s="15"/>
      <c r="E72" s="15"/>
      <c r="F72" s="15"/>
    </row>
    <row r="73" spans="1:12">
      <c r="A73" s="15"/>
      <c r="B73" s="15"/>
      <c r="C73" s="15"/>
      <c r="D73" s="15"/>
      <c r="E73" s="15"/>
      <c r="F73" s="15"/>
    </row>
    <row r="74" spans="1:12">
      <c r="A74" s="15"/>
      <c r="B74" s="15"/>
      <c r="C74" s="15"/>
      <c r="D74" s="15"/>
      <c r="E74" s="15"/>
      <c r="F74" s="15"/>
    </row>
    <row r="75" spans="1:12">
      <c r="A75" s="15"/>
      <c r="B75" s="15"/>
      <c r="C75" s="15"/>
      <c r="D75" s="15"/>
      <c r="E75" s="15"/>
      <c r="F75" s="15"/>
    </row>
    <row r="76" spans="1:12">
      <c r="A76" s="15" t="s">
        <v>131</v>
      </c>
      <c r="C76" s="15">
        <v>3</v>
      </c>
      <c r="D76" s="15"/>
      <c r="E76" s="15"/>
      <c r="F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0.41666666666666663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1.8341569866731779E-15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4.2827059047676599E-8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2.7180791831764344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2.1617544054122472E-7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331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0.21617544054122473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4273" r:id="rId2"/>
    <oleObject progId="Equation.DSMT4" shapeId="54274" r:id="rId3"/>
    <oleObject progId="Equation.DSMT4" shapeId="54275" r:id="rId4"/>
    <oleObject progId="Equation.DSMT4" shapeId="54276" r:id="rId5"/>
    <oleObject progId="Equation.DSMT4" shapeId="54277" r:id="rId6"/>
    <oleObject progId="Equation.DSMT4" shapeId="54278" r:id="rId7"/>
    <oleObject progId="Equation.DSMT4" shapeId="54279" r:id="rId8"/>
    <oleObject progId="Equation.DSMT4" shapeId="54280" r:id="rId9"/>
    <oleObject progId="Equation.DSMT4" shapeId="54281" r:id="rId10"/>
    <oleObject progId="Equation.DSMT4" shapeId="54282" r:id="rId11"/>
    <oleObject progId="Equation.DSMT4" shapeId="54283" r:id="rId12"/>
    <oleObject progId="Equation.DSMT4" shapeId="54284" r:id="rId13"/>
  </oleObject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83"/>
      <c r="B2" s="76" t="s">
        <v>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1.5754550855346499E-8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1.9561363672618599E-8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2.7199885821548299E-8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2.0838600116504466E-8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2.0838600116504466E-8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3.3972422822333048E-17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2.2648281881555363E-17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4.7590211053908303E-9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5.3983072603128286E-8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331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5.3983072603128283E-2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5297" r:id="rId2"/>
    <oleObject progId="Equation.DSMT4" shapeId="55298" r:id="rId3"/>
    <oleObject progId="Equation.DSMT4" shapeId="55299" r:id="rId4"/>
    <oleObject progId="Equation.DSMT4" shapeId="55300" r:id="rId5"/>
    <oleObject progId="Equation.DSMT4" shapeId="55301" r:id="rId6"/>
    <oleObject progId="Equation.DSMT4" shapeId="55302" r:id="rId7"/>
    <oleObject progId="Equation.DSMT4" shapeId="55303" r:id="rId8"/>
    <oleObject progId="Equation.DSMT4" shapeId="55304" r:id="rId9"/>
    <oleObject progId="Equation.DSMT4" shapeId="55305" r:id="rId10"/>
    <oleObject progId="Equation.DSMT4" shapeId="55306" r:id="rId11"/>
    <oleObject progId="Equation.DSMT4" shapeId="55307" r:id="rId12"/>
    <oleObject progId="Equation.DSMT4" shapeId="55308" r:id="rId13"/>
  </oleObject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45">
      <c r="A2" s="127"/>
      <c r="B2" s="76" t="s">
        <v>68</v>
      </c>
      <c r="C2" s="76" t="s">
        <v>76</v>
      </c>
      <c r="D2" s="76" t="s">
        <v>76</v>
      </c>
      <c r="E2" s="76" t="s">
        <v>50</v>
      </c>
      <c r="F2" s="76" t="s">
        <v>62</v>
      </c>
      <c r="G2" s="84"/>
      <c r="H2" s="84"/>
      <c r="I2"/>
      <c r="J2"/>
      <c r="K2"/>
      <c r="L2"/>
      <c r="M2"/>
      <c r="N2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76">
        <v>50931</v>
      </c>
      <c r="D3" s="76">
        <v>50931</v>
      </c>
      <c r="E3" s="76">
        <v>667</v>
      </c>
      <c r="F3" s="76">
        <v>4125</v>
      </c>
      <c r="G3" s="84"/>
      <c r="H3" s="84"/>
      <c r="I3"/>
      <c r="J3"/>
      <c r="K3"/>
      <c r="L3"/>
      <c r="M3"/>
      <c r="N3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76" t="s">
        <v>302</v>
      </c>
      <c r="D4" s="76" t="s">
        <v>303</v>
      </c>
      <c r="E4" s="76" t="s">
        <v>52</v>
      </c>
      <c r="F4" s="76" t="s">
        <v>64</v>
      </c>
      <c r="G4" s="84"/>
      <c r="H4" s="84"/>
      <c r="I4"/>
      <c r="J4"/>
      <c r="K4"/>
      <c r="L4"/>
      <c r="M4"/>
      <c r="N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1.8123716224479618E-7</v>
      </c>
      <c r="C5" s="136">
        <v>1.9821589444081835E-6</v>
      </c>
      <c r="D5" s="136">
        <v>1.9821589444081835E-6</v>
      </c>
      <c r="E5" s="135">
        <v>1.6475521350619446E-6</v>
      </c>
      <c r="F5" s="135">
        <v>2.8548913017843843E-6</v>
      </c>
      <c r="I5"/>
      <c r="J5"/>
      <c r="K5"/>
      <c r="L5"/>
      <c r="M5"/>
      <c r="N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2.2502996589463014E-7</v>
      </c>
      <c r="C6" s="138">
        <v>1.0564384127625128E-6</v>
      </c>
      <c r="D6" s="138">
        <v>1.0564384127625128E-6</v>
      </c>
      <c r="E6" s="138">
        <v>1.6302474714543663E-6</v>
      </c>
      <c r="F6" s="138">
        <v>2.6883279912797773E-6</v>
      </c>
      <c r="I6"/>
      <c r="J6"/>
      <c r="K6"/>
      <c r="L6"/>
      <c r="M6"/>
      <c r="N6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3.1290197765345688E-7</v>
      </c>
      <c r="C7" s="138">
        <v>5.993065183667595E-7</v>
      </c>
      <c r="D7" s="138">
        <v>5.993065183667595E-7</v>
      </c>
      <c r="E7" s="138">
        <v>1.6730776787484341E-6</v>
      </c>
      <c r="F7" s="138">
        <v>3.4349951147019637E-6</v>
      </c>
      <c r="I7"/>
      <c r="J7"/>
      <c r="K7"/>
      <c r="L7"/>
      <c r="M7"/>
      <c r="N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I8"/>
      <c r="J8"/>
      <c r="K8"/>
      <c r="L8"/>
      <c r="M8"/>
      <c r="N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59"/>
      <c r="C9" s="159"/>
      <c r="D9" s="159"/>
      <c r="E9" s="159"/>
      <c r="F9" s="159"/>
      <c r="I9"/>
      <c r="J9"/>
      <c r="K9"/>
      <c r="L9"/>
      <c r="M9"/>
      <c r="N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76"/>
      <c r="C10" s="76"/>
      <c r="D10" s="76"/>
      <c r="E10" s="76"/>
      <c r="F10" s="76"/>
      <c r="G10"/>
      <c r="H10"/>
      <c r="I10"/>
      <c r="J10"/>
      <c r="K10"/>
      <c r="L10"/>
      <c r="M10"/>
      <c r="N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76"/>
      <c r="C11" s="76"/>
      <c r="D11" s="76"/>
      <c r="E11" s="76"/>
      <c r="F11" s="76"/>
      <c r="G11"/>
      <c r="H11"/>
      <c r="I11"/>
      <c r="J11"/>
      <c r="K11"/>
      <c r="L11"/>
      <c r="M11"/>
      <c r="N11"/>
      <c r="AP11" s="99"/>
      <c r="BN11" s="23"/>
      <c r="BO11" s="23"/>
      <c r="CD11" s="99"/>
      <c r="DY11" s="100"/>
    </row>
    <row r="12" spans="1:218" ht="15">
      <c r="A12" s="106">
        <v>8</v>
      </c>
      <c r="B12" s="76"/>
      <c r="C12" s="76"/>
      <c r="D12" s="76"/>
      <c r="E12" s="76"/>
      <c r="F12" s="76"/>
      <c r="G12"/>
      <c r="H12"/>
      <c r="I12"/>
      <c r="J12"/>
      <c r="K12"/>
      <c r="L12"/>
      <c r="M12"/>
      <c r="N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33"/>
      <c r="C13" s="133"/>
      <c r="D13" s="133"/>
      <c r="E13" s="133"/>
      <c r="F13" s="133"/>
      <c r="G13"/>
      <c r="H13" s="54"/>
      <c r="I13" s="54"/>
      <c r="J13" s="54"/>
      <c r="K13" s="54"/>
      <c r="L13" s="54"/>
      <c r="M13"/>
      <c r="N13"/>
      <c r="AO13" s="108"/>
      <c r="AP13" s="99"/>
      <c r="BF13" s="99"/>
      <c r="DY13" s="100"/>
    </row>
    <row r="14" spans="1:218" ht="15">
      <c r="A14" s="106">
        <v>10</v>
      </c>
      <c r="B14" s="133"/>
      <c r="C14" s="133"/>
      <c r="D14" s="133"/>
      <c r="E14" s="133"/>
      <c r="F14" s="133"/>
      <c r="G14"/>
      <c r="H14" s="53"/>
      <c r="I14" s="53"/>
      <c r="J14" s="53"/>
      <c r="K14" s="53"/>
      <c r="L14" s="53"/>
      <c r="M14"/>
      <c r="N14"/>
      <c r="AO14" s="108"/>
      <c r="DY14" s="100"/>
    </row>
    <row r="15" spans="1:218" ht="15">
      <c r="A15" s="106">
        <v>11</v>
      </c>
      <c r="B15" s="133"/>
      <c r="C15" s="133"/>
      <c r="D15" s="133"/>
      <c r="E15" s="133"/>
      <c r="F15" s="133"/>
      <c r="G15"/>
      <c r="H15" s="53"/>
      <c r="I15" s="53"/>
      <c r="J15" s="53"/>
      <c r="K15" s="53"/>
      <c r="L15" s="53"/>
      <c r="M15"/>
      <c r="N15"/>
      <c r="AO15" s="108"/>
      <c r="DY15" s="100"/>
    </row>
    <row r="16" spans="1:218" ht="15">
      <c r="A16" s="106">
        <v>12</v>
      </c>
      <c r="B16" s="76"/>
      <c r="C16" s="76"/>
      <c r="D16" s="76"/>
      <c r="E16" s="76"/>
      <c r="F16" s="76"/>
      <c r="G16"/>
      <c r="H16" s="53"/>
      <c r="I16" s="53"/>
      <c r="J16" s="53"/>
      <c r="K16" s="53"/>
      <c r="L16" s="53"/>
      <c r="M16"/>
      <c r="N16"/>
      <c r="AO16" s="108"/>
      <c r="DY16" s="100"/>
    </row>
    <row r="17" spans="1:129" ht="15">
      <c r="A17" s="106">
        <v>13</v>
      </c>
      <c r="B17" s="76"/>
      <c r="C17" s="76"/>
      <c r="D17" s="76"/>
      <c r="E17" s="76"/>
      <c r="F17" s="76"/>
      <c r="G17"/>
      <c r="H17"/>
      <c r="I17"/>
      <c r="J17"/>
      <c r="K17"/>
      <c r="L17"/>
      <c r="M17"/>
      <c r="N17"/>
      <c r="AO17" s="108"/>
      <c r="DY17" s="100"/>
    </row>
    <row r="18" spans="1:129" ht="15">
      <c r="A18" s="106">
        <v>14</v>
      </c>
      <c r="B18" s="76"/>
      <c r="C18" s="76"/>
      <c r="D18" s="76"/>
      <c r="E18" s="76"/>
      <c r="F18" s="76"/>
      <c r="G18"/>
      <c r="H18"/>
      <c r="I18"/>
      <c r="J18"/>
      <c r="K18"/>
      <c r="L18"/>
      <c r="M18"/>
      <c r="N18"/>
      <c r="AO18" s="108"/>
      <c r="DY18" s="100"/>
    </row>
    <row r="19" spans="1:129" ht="15">
      <c r="A19" s="106">
        <v>15</v>
      </c>
      <c r="B19" s="133"/>
      <c r="C19" s="133"/>
      <c r="D19" s="133"/>
      <c r="E19" s="133"/>
      <c r="F19" s="133"/>
      <c r="G19"/>
      <c r="H19"/>
      <c r="I19"/>
      <c r="J19"/>
      <c r="K19"/>
      <c r="L19"/>
      <c r="M19"/>
      <c r="N19"/>
      <c r="AO19" s="108"/>
      <c r="DY19" s="100"/>
    </row>
    <row r="20" spans="1:129" ht="15">
      <c r="A20" s="106">
        <v>16</v>
      </c>
      <c r="B20" s="133"/>
      <c r="C20" s="133"/>
      <c r="D20" s="133"/>
      <c r="E20" s="133"/>
      <c r="F20" s="133"/>
      <c r="G20"/>
      <c r="H20"/>
      <c r="I20"/>
      <c r="J20"/>
      <c r="K20"/>
      <c r="L20"/>
      <c r="M20"/>
      <c r="N20"/>
      <c r="AO20" s="108"/>
      <c r="DY20" s="100"/>
    </row>
    <row r="21" spans="1:129" ht="15">
      <c r="A21" s="106">
        <v>17</v>
      </c>
      <c r="B21" s="133"/>
      <c r="C21" s="133"/>
      <c r="D21" s="133"/>
      <c r="E21" s="133"/>
      <c r="F21" s="133"/>
      <c r="G21"/>
      <c r="I21"/>
      <c r="J21"/>
      <c r="K21"/>
      <c r="L21"/>
      <c r="M21"/>
      <c r="N21"/>
      <c r="DY21" s="100"/>
    </row>
    <row r="22" spans="1:129">
      <c r="A22" s="106">
        <v>18</v>
      </c>
      <c r="G22"/>
      <c r="I22"/>
      <c r="J22"/>
      <c r="K22"/>
      <c r="L22"/>
      <c r="M22"/>
      <c r="N22"/>
      <c r="DY22" s="100"/>
    </row>
    <row r="23" spans="1:129" ht="15">
      <c r="A23" s="106">
        <v>19</v>
      </c>
      <c r="B23" s="107"/>
      <c r="C23" s="105"/>
      <c r="I23"/>
      <c r="J23"/>
      <c r="K23"/>
      <c r="L23"/>
      <c r="M23"/>
      <c r="N23"/>
      <c r="DY23" s="100"/>
    </row>
    <row r="24" spans="1:129" ht="15">
      <c r="A24" s="106">
        <v>20</v>
      </c>
      <c r="B24" s="107"/>
      <c r="C24" s="105"/>
      <c r="E24" s="105"/>
      <c r="I24"/>
      <c r="J24"/>
      <c r="K24"/>
      <c r="L24"/>
      <c r="M24"/>
      <c r="N24"/>
      <c r="DY24" s="100"/>
    </row>
    <row r="25" spans="1:129" ht="15">
      <c r="A25" s="106">
        <v>21</v>
      </c>
      <c r="B25" s="107"/>
      <c r="C25" s="105"/>
      <c r="D25" s="105"/>
      <c r="E25" s="105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COUNT(F8:F39)</f>
        <v>0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12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11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2.3972303526429437E-7</v>
      </c>
      <c r="C58" s="96">
        <f>AVERAGE(C5:C39)</f>
        <v>1.2126346251791519E-6</v>
      </c>
      <c r="D58" s="96">
        <f>AVERAGE(D5:D39)</f>
        <v>1.2126346251791519E-6</v>
      </c>
      <c r="E58" s="96">
        <f>AVERAGE(E5:E39)</f>
        <v>1.6502924284215818E-6</v>
      </c>
      <c r="F58" s="96" t="e">
        <f>AVERAGE(F8:F39)</f>
        <v>#DIV/0!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1.461604569993244E-6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1.0209621579418549E-12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0.41666666666666663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4.2540089914243953E-13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6.5222764365092617E-7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2.7180791831764344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86">
        <f>C65+C95*C89</f>
        <v>3.2344109508930438E-6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331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3.2344109508930436E-3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2705" r:id="rId2"/>
    <oleObject progId="Equation.DSMT4" shapeId="72706" r:id="rId3"/>
    <oleObject progId="Equation.DSMT4" shapeId="72707" r:id="rId4"/>
    <oleObject progId="Equation.DSMT4" shapeId="72708" r:id="rId5"/>
    <oleObject progId="Equation.DSMT4" shapeId="72709" r:id="rId6"/>
    <oleObject progId="Equation.DSMT4" shapeId="72710" r:id="rId7"/>
    <oleObject progId="Equation.DSMT4" shapeId="72711" r:id="rId8"/>
    <oleObject progId="Equation.DSMT4" shapeId="72712" r:id="rId9"/>
    <oleObject progId="Equation.DSMT4" shapeId="72713" r:id="rId10"/>
    <oleObject progId="Equation.DSMT4" shapeId="72714" r:id="rId11"/>
    <oleObject progId="Equation.DSMT4" shapeId="72715" r:id="rId12"/>
    <oleObject progId="Equation.DSMT4" shapeId="72716" r:id="rId13"/>
  </oleObject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76" t="s">
        <v>68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311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1.8123716224479618E-7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2.2502996589463014E-7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3.1290197765345688E-7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2.3972303526429437E-7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2.3972303526429437E-7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4.4958206197754993E-15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2.9972137465169994E-15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5.4746814944040349E-8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86">
        <f>C65+C95*C89</f>
        <v>6.2101033394586069E-7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331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6.2101033394586073E-4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3729" r:id="rId2"/>
    <oleObject progId="Equation.DSMT4" shapeId="73730" r:id="rId3"/>
    <oleObject progId="Equation.DSMT4" shapeId="73731" r:id="rId4"/>
    <oleObject progId="Equation.DSMT4" shapeId="73732" r:id="rId5"/>
    <oleObject progId="Equation.DSMT4" shapeId="73733" r:id="rId6"/>
    <oleObject progId="Equation.DSMT4" shapeId="73734" r:id="rId7"/>
    <oleObject progId="Equation.DSMT4" shapeId="73735" r:id="rId8"/>
    <oleObject progId="Equation.DSMT4" shapeId="73736" r:id="rId9"/>
    <oleObject progId="Equation.DSMT4" shapeId="73737" r:id="rId10"/>
    <oleObject progId="Equation.DSMT4" shapeId="73738" r:id="rId11"/>
    <oleObject progId="Equation.DSMT4" shapeId="73739" r:id="rId12"/>
    <oleObject progId="Equation.DSMT4" shapeId="73740" r:id="rId13"/>
  </oleObject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50</v>
      </c>
      <c r="C2" s="76" t="s">
        <v>50</v>
      </c>
      <c r="D2" s="76" t="s">
        <v>76</v>
      </c>
      <c r="E2" s="76" t="s">
        <v>76</v>
      </c>
      <c r="F2" s="76" t="s">
        <v>62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 s="76">
        <v>667</v>
      </c>
      <c r="D3" s="76">
        <v>50931</v>
      </c>
      <c r="E3" s="76">
        <v>50931</v>
      </c>
      <c r="F3" s="76">
        <v>4125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61</v>
      </c>
      <c r="C4" s="76" t="s">
        <v>52</v>
      </c>
      <c r="D4" s="76" t="s">
        <v>302</v>
      </c>
      <c r="E4" s="76" t="s">
        <v>303</v>
      </c>
      <c r="F4" s="76" t="s">
        <v>64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1.1074887799465401E-7</v>
      </c>
      <c r="C5" s="133">
        <v>2.2055906620767499E-7</v>
      </c>
      <c r="D5" s="133">
        <v>3.3970496446992399E-7</v>
      </c>
      <c r="E5" s="133">
        <v>3.3970496446992399E-7</v>
      </c>
      <c r="F5" s="133">
        <v>7.1967380134901401E-7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2.4383830616815101E-7</v>
      </c>
      <c r="C6" s="133">
        <v>1.68856428666188E-7</v>
      </c>
      <c r="D6" s="133">
        <v>3.9534077816476602E-7</v>
      </c>
      <c r="E6" s="133">
        <v>3.9534077816476602E-7</v>
      </c>
      <c r="F6" s="133">
        <v>7.7468007424208795E-7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6.4328476292154897E-8</v>
      </c>
      <c r="C7" s="133">
        <v>1.094455694487E-7</v>
      </c>
      <c r="D7" s="133">
        <v>3.1646324215369399E-7</v>
      </c>
      <c r="E7" s="133">
        <v>3.1646324215369399E-7</v>
      </c>
      <c r="F7" s="133">
        <v>6.1559376091746205E-7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D8" s="69"/>
      <c r="E8" s="30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AO14" s="31"/>
      <c r="DY14" s="29"/>
    </row>
    <row r="15" spans="1:218" ht="15">
      <c r="A15" s="16">
        <v>11</v>
      </c>
      <c r="B15" s="62"/>
      <c r="C15" s="30"/>
      <c r="AO15" s="31"/>
      <c r="DY15" s="29"/>
    </row>
    <row r="16" spans="1:218" ht="15">
      <c r="A16" s="16">
        <v>12</v>
      </c>
      <c r="B16" s="62"/>
      <c r="C16" s="30"/>
      <c r="AO16" s="31"/>
      <c r="DY16" s="29"/>
    </row>
    <row r="17" spans="1:129" ht="15">
      <c r="A17" s="16">
        <v>13</v>
      </c>
      <c r="B17" s="62"/>
      <c r="C17" s="30"/>
      <c r="AO17" s="31"/>
      <c r="DY17" s="29"/>
    </row>
    <row r="18" spans="1:129" ht="15">
      <c r="A18" s="16">
        <v>14</v>
      </c>
      <c r="B18" s="62"/>
      <c r="C18" s="30"/>
      <c r="AO18" s="31"/>
      <c r="DY18" s="29"/>
    </row>
    <row r="19" spans="1:129" ht="15">
      <c r="A19" s="16">
        <v>15</v>
      </c>
      <c r="B19" s="62"/>
      <c r="C19" s="30"/>
      <c r="AO19" s="31"/>
      <c r="DY19" s="29"/>
    </row>
    <row r="20" spans="1:129" ht="15">
      <c r="A20" s="16">
        <v>16</v>
      </c>
      <c r="B20" s="62"/>
      <c r="C20" s="30"/>
      <c r="AO20" s="31"/>
      <c r="DY20" s="29"/>
    </row>
    <row r="21" spans="1:129" ht="15">
      <c r="A21" s="16">
        <v>17</v>
      </c>
      <c r="B21" s="62"/>
      <c r="C21" s="30"/>
      <c r="DY21" s="29"/>
    </row>
    <row r="22" spans="1:129" ht="15">
      <c r="A22" s="16">
        <v>18</v>
      </c>
      <c r="B22" s="62"/>
      <c r="C22" s="30"/>
      <c r="DY22" s="29"/>
    </row>
    <row r="23" spans="1:129" ht="15">
      <c r="A23" s="16">
        <v>19</v>
      </c>
      <c r="B23" s="62"/>
      <c r="C23" s="30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COUNT(F8:F39)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12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1.3963855348498662E-7</v>
      </c>
      <c r="C58" s="35">
        <f>AVERAGE(C5:C39)</f>
        <v>1.6628702144085432E-7</v>
      </c>
      <c r="D58" s="35">
        <f>AVERAGE(D5:D39)</f>
        <v>3.505029949294613E-7</v>
      </c>
      <c r="E58" s="35">
        <f>AVERAGE(E5:E39)</f>
        <v>3.505029949294613E-7</v>
      </c>
      <c r="F58" s="35" t="e">
        <f>AVERAGE(F8:F39)</f>
        <v>#DIV/0!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</row>
    <row r="64" spans="1:132">
      <c r="A64" s="15"/>
      <c r="B64" s="15"/>
      <c r="C64" s="15"/>
      <c r="D64" s="15"/>
      <c r="E64" s="15"/>
    </row>
    <row r="65" spans="1:12">
      <c r="A65" s="15"/>
      <c r="C65" s="35">
        <f>AVERAGE(B5:EB39)</f>
        <v>3.4204948872419026E-7</v>
      </c>
      <c r="D65" s="35"/>
      <c r="E65" s="15"/>
    </row>
    <row r="66" spans="1:12">
      <c r="A66" s="34" t="s">
        <v>129</v>
      </c>
      <c r="B66" s="15"/>
      <c r="C66" s="15"/>
      <c r="D66" s="15"/>
      <c r="E66" s="15"/>
    </row>
    <row r="67" spans="1:12">
      <c r="A67" s="15"/>
      <c r="B67" s="15"/>
      <c r="C67" s="15"/>
      <c r="D67" s="15"/>
      <c r="E67" s="15"/>
    </row>
    <row r="68" spans="1:12">
      <c r="A68" s="15"/>
      <c r="B68" s="15"/>
      <c r="C68" s="15"/>
      <c r="D68" s="15"/>
      <c r="E68" s="15"/>
    </row>
    <row r="69" spans="1:12">
      <c r="A69" s="15"/>
      <c r="B69" s="15"/>
      <c r="C69" s="15"/>
      <c r="D69" s="15"/>
      <c r="E69" s="15"/>
    </row>
    <row r="70" spans="1:12">
      <c r="A70" s="34" t="s">
        <v>130</v>
      </c>
      <c r="B70" s="38"/>
      <c r="C70" s="40">
        <f>VAR(B5:EB39)</f>
        <v>4.6480768161660478E-14</v>
      </c>
      <c r="D70" s="40"/>
      <c r="E70" s="38"/>
    </row>
    <row r="71" spans="1:12">
      <c r="A71" s="15"/>
      <c r="B71" s="15"/>
      <c r="C71" s="15"/>
      <c r="D71" s="15"/>
      <c r="E71" s="15"/>
    </row>
    <row r="72" spans="1:12">
      <c r="A72" s="15"/>
      <c r="B72" s="15"/>
      <c r="C72" s="15"/>
      <c r="D72" s="15"/>
      <c r="E72" s="15"/>
    </row>
    <row r="73" spans="1:12">
      <c r="A73" s="15"/>
      <c r="B73" s="15"/>
      <c r="C73" s="15"/>
      <c r="D73" s="15"/>
      <c r="E73" s="15"/>
    </row>
    <row r="74" spans="1:12">
      <c r="A74" s="15"/>
      <c r="B74" s="15"/>
      <c r="C74" s="15"/>
      <c r="D74" s="15"/>
      <c r="E74" s="15"/>
    </row>
    <row r="75" spans="1:12">
      <c r="A75" s="15"/>
      <c r="B75" s="15"/>
      <c r="C75" s="15"/>
      <c r="D75" s="15"/>
      <c r="E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0.41666666666666663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1.9366986734025196E-14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1.3916532159279192E-7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2.7180791831764344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7.2031185236561194E-7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332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0.7203118523656119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6321" r:id="rId2"/>
    <oleObject progId="Equation.DSMT4" shapeId="56322" r:id="rId3"/>
    <oleObject progId="Equation.DSMT4" shapeId="56323" r:id="rId4"/>
    <oleObject progId="Equation.DSMT4" shapeId="56324" r:id="rId5"/>
    <oleObject progId="Equation.DSMT4" shapeId="56325" r:id="rId6"/>
    <oleObject progId="Equation.DSMT4" shapeId="56326" r:id="rId7"/>
    <oleObject progId="Equation.DSMT4" shapeId="56327" r:id="rId8"/>
    <oleObject progId="Equation.DSMT4" shapeId="56328" r:id="rId9"/>
    <oleObject progId="Equation.DSMT4" shapeId="56329" r:id="rId10"/>
    <oleObject progId="Equation.DSMT4" shapeId="56330" r:id="rId11"/>
    <oleObject progId="Equation.DSMT4" shapeId="56331" r:id="rId12"/>
    <oleObject progId="Equation.DSMT4" shapeId="56332" r:id="rId13"/>
  </oleObject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61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1.1074887799465401E-7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2.4383830616815101E-7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6.4328476292154897E-8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1.3963855348498662E-7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1.3963855348498662E-7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8.6819047679798125E-15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5.7879365119865416E-15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7.6078489154205354E-8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6.6949150743367167E-7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332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0.6694915074336717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7345" r:id="rId2"/>
    <oleObject progId="Equation.DSMT4" shapeId="57346" r:id="rId3"/>
    <oleObject progId="Equation.DSMT4" shapeId="57347" r:id="rId4"/>
    <oleObject progId="Equation.DSMT4" shapeId="57348" r:id="rId5"/>
    <oleObject progId="Equation.DSMT4" shapeId="57349" r:id="rId6"/>
    <oleObject progId="Equation.DSMT4" shapeId="57350" r:id="rId7"/>
    <oleObject progId="Equation.DSMT4" shapeId="57351" r:id="rId8"/>
    <oleObject progId="Equation.DSMT4" shapeId="57352" r:id="rId9"/>
    <oleObject progId="Equation.DSMT4" shapeId="57353" r:id="rId10"/>
    <oleObject progId="Equation.DSMT4" shapeId="57354" r:id="rId11"/>
    <oleObject progId="Equation.DSMT4" shapeId="57355" r:id="rId12"/>
    <oleObject progId="Equation.DSMT4" shapeId="57356" r:id="rId1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>
    <tabColor rgb="FFFFC000"/>
  </sheetPr>
  <dimension ref="A1:HJ210"/>
  <sheetViews>
    <sheetView workbookViewId="0">
      <selection activeCell="A76" sqref="A7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57"/>
      <c r="B2" s="45">
        <v>10670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46" t="s">
        <v>68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45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8.7800000000000005E-8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9.1500000000000005E-8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1.52E-8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6.4833333333333338E-8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40">
        <f>AVERAGE(B5:EB39)</f>
        <v>6.4833333333333338E-8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1.8510233333333334E-15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1.2340155555555556E-15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40">
        <f>SQRT(C83)</f>
        <v>3.5128557550169284E-8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3.0948816537378692E-7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4097" r:id="rId3"/>
    <oleObject progId="Equation.DSMT4" shapeId="4098" r:id="rId4"/>
    <oleObject progId="Equation.DSMT4" shapeId="4099" r:id="rId5"/>
    <oleObject progId="Equation.DSMT4" shapeId="4100" r:id="rId6"/>
    <oleObject progId="Equation.DSMT4" shapeId="4101" r:id="rId7"/>
    <oleObject progId="Equation.DSMT4" shapeId="4102" r:id="rId8"/>
    <oleObject progId="Equation.DSMT4" shapeId="4103" r:id="rId9"/>
    <oleObject progId="Equation.DSMT4" shapeId="4104" r:id="rId10"/>
    <oleObject progId="Equation.DSMT4" shapeId="4105" r:id="rId11"/>
    <oleObject progId="Equation.DSMT4" shapeId="4106" r:id="rId12"/>
    <oleObject progId="Equation.DSMT4" shapeId="4107" r:id="rId13"/>
    <oleObject progId="Equation.DSMT4" shapeId="4108" r:id="rId14"/>
  </oleObject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76" t="s">
        <v>50</v>
      </c>
      <c r="D2" s="76" t="s">
        <v>76</v>
      </c>
      <c r="E2" s="76" t="s">
        <v>76</v>
      </c>
      <c r="F2" s="76" t="s">
        <v>68</v>
      </c>
      <c r="G2" s="84"/>
      <c r="H2" s="84"/>
      <c r="I2"/>
      <c r="J2"/>
      <c r="K2"/>
      <c r="L2"/>
      <c r="M2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76">
        <v>667</v>
      </c>
      <c r="D3" s="76">
        <v>50931</v>
      </c>
      <c r="E3" s="76">
        <v>50931</v>
      </c>
      <c r="F3" s="76">
        <v>10670</v>
      </c>
      <c r="G3" s="84"/>
      <c r="H3" s="84"/>
      <c r="I3"/>
      <c r="J3"/>
      <c r="K3"/>
      <c r="L3"/>
      <c r="M3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61</v>
      </c>
      <c r="C4" s="76" t="s">
        <v>52</v>
      </c>
      <c r="D4" s="76" t="s">
        <v>302</v>
      </c>
      <c r="E4" s="76" t="s">
        <v>303</v>
      </c>
      <c r="F4" s="76" t="s">
        <v>311</v>
      </c>
      <c r="G4" s="84"/>
      <c r="H4" s="84"/>
      <c r="I4"/>
      <c r="J4"/>
      <c r="K4"/>
      <c r="L4"/>
      <c r="M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63">
        <v>9.8745128637814089E-7</v>
      </c>
      <c r="C5" s="163">
        <v>1.9665330935419798E-6</v>
      </c>
      <c r="D5" s="164">
        <v>5.8655723865140209E-6</v>
      </c>
      <c r="E5" s="164">
        <v>5.8655723865140209E-6</v>
      </c>
      <c r="F5" s="163">
        <v>1.5518432017210742E-5</v>
      </c>
      <c r="I5"/>
      <c r="J5"/>
      <c r="K5"/>
      <c r="L5"/>
      <c r="M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65">
        <v>2.174093800802482E-6</v>
      </c>
      <c r="C6" s="166">
        <v>1.5055457059140118E-6</v>
      </c>
      <c r="D6" s="166">
        <v>6.8262174363116261E-6</v>
      </c>
      <c r="E6" s="166">
        <v>6.8262174363116261E-6</v>
      </c>
      <c r="F6" s="166">
        <v>1.7979894274980878E-5</v>
      </c>
      <c r="I6"/>
      <c r="J6"/>
      <c r="K6"/>
      <c r="L6"/>
      <c r="M6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65">
        <v>5.735609950694069E-7</v>
      </c>
      <c r="C7" s="166">
        <v>9.7583081921357039E-7</v>
      </c>
      <c r="D7" s="166">
        <v>5.4642653145204489E-6</v>
      </c>
      <c r="E7" s="166">
        <v>5.4642653145204489E-6</v>
      </c>
      <c r="F7" s="166">
        <v>7.4872973224219949E-6</v>
      </c>
      <c r="I7"/>
      <c r="J7"/>
      <c r="K7"/>
      <c r="L7"/>
      <c r="M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76"/>
      <c r="C8" s="76"/>
      <c r="D8" s="76"/>
      <c r="E8" s="76"/>
      <c r="F8" s="76"/>
      <c r="I8"/>
      <c r="J8"/>
      <c r="K8"/>
      <c r="L8"/>
      <c r="M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59"/>
      <c r="C9" s="159"/>
      <c r="D9" s="159"/>
      <c r="E9" s="159"/>
      <c r="F9" s="159"/>
      <c r="G9"/>
      <c r="H9"/>
      <c r="I9"/>
      <c r="J9"/>
      <c r="K9"/>
      <c r="L9"/>
      <c r="M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59"/>
      <c r="C10" s="159"/>
      <c r="D10" s="159"/>
      <c r="E10" s="159"/>
      <c r="F10" s="159"/>
      <c r="G10"/>
      <c r="H10"/>
      <c r="I10"/>
      <c r="J10"/>
      <c r="K10"/>
      <c r="L10"/>
      <c r="M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33"/>
      <c r="C11" s="133"/>
      <c r="D11" s="133"/>
      <c r="E11" s="133"/>
      <c r="F11" s="133"/>
      <c r="G11"/>
      <c r="H11"/>
      <c r="I11"/>
      <c r="J11"/>
      <c r="K11"/>
      <c r="L11"/>
      <c r="M11"/>
      <c r="AP11" s="99"/>
      <c r="BN11" s="23"/>
      <c r="BO11" s="23"/>
      <c r="CD11" s="99"/>
      <c r="DY11" s="100"/>
    </row>
    <row r="12" spans="1:218" ht="15">
      <c r="A12" s="106">
        <v>8</v>
      </c>
      <c r="B12" s="133"/>
      <c r="C12" s="133"/>
      <c r="D12" s="133"/>
      <c r="E12" s="133"/>
      <c r="F12" s="133"/>
      <c r="G12"/>
      <c r="H12"/>
      <c r="I12"/>
      <c r="J12"/>
      <c r="K12"/>
      <c r="L12"/>
      <c r="M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33"/>
      <c r="C13" s="133"/>
      <c r="D13" s="133"/>
      <c r="E13" s="133"/>
      <c r="F13" s="133"/>
      <c r="G13"/>
      <c r="H13"/>
      <c r="I13"/>
      <c r="J13"/>
      <c r="K13"/>
      <c r="L13"/>
      <c r="M13"/>
      <c r="AO13" s="108"/>
      <c r="AP13" s="99"/>
      <c r="BF13" s="99"/>
      <c r="DY13" s="100"/>
    </row>
    <row r="14" spans="1:218" ht="15">
      <c r="A14" s="106">
        <v>10</v>
      </c>
      <c r="B14" s="76"/>
      <c r="C14" s="76"/>
      <c r="D14" s="76"/>
      <c r="E14" s="76"/>
      <c r="F14" s="76"/>
      <c r="G14"/>
      <c r="H14"/>
      <c r="I14"/>
      <c r="J14"/>
      <c r="K14"/>
      <c r="L14"/>
      <c r="M14"/>
      <c r="AO14" s="108"/>
      <c r="DY14" s="100"/>
    </row>
    <row r="15" spans="1:218" ht="15">
      <c r="A15" s="106">
        <v>11</v>
      </c>
      <c r="B15" s="76"/>
      <c r="C15" s="76"/>
      <c r="D15" s="76"/>
      <c r="E15" s="76"/>
      <c r="F15" s="76"/>
      <c r="G15"/>
      <c r="H15"/>
      <c r="I15"/>
      <c r="J15"/>
      <c r="K15"/>
      <c r="L15"/>
      <c r="M15"/>
      <c r="AO15" s="108"/>
      <c r="DY15" s="100"/>
    </row>
    <row r="16" spans="1:218" ht="15">
      <c r="A16" s="106">
        <v>12</v>
      </c>
      <c r="B16" s="76"/>
      <c r="C16" s="76"/>
      <c r="D16" s="76"/>
      <c r="E16" s="76"/>
      <c r="F16" s="76"/>
      <c r="G16"/>
      <c r="H16"/>
      <c r="I16"/>
      <c r="J16"/>
      <c r="K16"/>
      <c r="L16"/>
      <c r="M16"/>
      <c r="AO16" s="108"/>
      <c r="DY16" s="100"/>
    </row>
    <row r="17" spans="1:129" ht="15">
      <c r="A17" s="106">
        <v>13</v>
      </c>
      <c r="B17" s="133"/>
      <c r="C17" s="133"/>
      <c r="D17" s="133"/>
      <c r="E17" s="133"/>
      <c r="F17" s="133"/>
      <c r="G17"/>
      <c r="H17"/>
      <c r="I17"/>
      <c r="J17"/>
      <c r="K17"/>
      <c r="L17"/>
      <c r="M17"/>
      <c r="AO17" s="108"/>
      <c r="DY17" s="100"/>
    </row>
    <row r="18" spans="1:129" ht="15">
      <c r="A18" s="106">
        <v>14</v>
      </c>
      <c r="B18" s="133"/>
      <c r="C18" s="133"/>
      <c r="D18" s="133"/>
      <c r="E18" s="133"/>
      <c r="F18" s="133"/>
      <c r="G18"/>
      <c r="H18"/>
      <c r="I18"/>
      <c r="J18"/>
      <c r="K18"/>
      <c r="L18"/>
      <c r="M18"/>
      <c r="AO18" s="108"/>
      <c r="DY18" s="100"/>
    </row>
    <row r="19" spans="1:129" ht="15">
      <c r="A19" s="106">
        <v>15</v>
      </c>
      <c r="B19" s="133"/>
      <c r="C19" s="133"/>
      <c r="D19" s="133"/>
      <c r="E19" s="133"/>
      <c r="F19" s="133"/>
      <c r="G19"/>
      <c r="H19"/>
      <c r="I19"/>
      <c r="J19"/>
      <c r="K19"/>
      <c r="L19"/>
      <c r="M19"/>
      <c r="AO19" s="108"/>
      <c r="DY19" s="100"/>
    </row>
    <row r="20" spans="1:129" ht="15">
      <c r="A20" s="106">
        <v>16</v>
      </c>
      <c r="G20"/>
      <c r="H20"/>
      <c r="I20"/>
      <c r="J20"/>
      <c r="K20"/>
      <c r="L20"/>
      <c r="M20"/>
      <c r="AO20" s="108"/>
      <c r="DY20" s="100"/>
    </row>
    <row r="21" spans="1:129" ht="15">
      <c r="A21" s="106">
        <v>17</v>
      </c>
      <c r="G21"/>
      <c r="H21"/>
      <c r="I21" s="107"/>
      <c r="J21" s="107"/>
      <c r="K21" s="107"/>
      <c r="L21" s="107"/>
      <c r="M21" s="107"/>
      <c r="DY21" s="100"/>
    </row>
    <row r="22" spans="1:129">
      <c r="A22" s="106">
        <v>18</v>
      </c>
      <c r="E22"/>
      <c r="F22"/>
      <c r="I22" s="100"/>
      <c r="J22" s="100"/>
      <c r="K22" s="100"/>
      <c r="L22" s="100"/>
      <c r="M22" s="100"/>
      <c r="DY22" s="100"/>
    </row>
    <row r="23" spans="1:129">
      <c r="A23" s="106">
        <v>19</v>
      </c>
      <c r="DY23" s="100"/>
    </row>
    <row r="24" spans="1:129">
      <c r="A24" s="106">
        <v>20</v>
      </c>
      <c r="D24"/>
      <c r="F24"/>
      <c r="DY24" s="100"/>
    </row>
    <row r="25" spans="1:129" ht="15">
      <c r="A25" s="106">
        <v>21</v>
      </c>
      <c r="B25" s="107"/>
      <c r="C25"/>
      <c r="D25"/>
      <c r="E25"/>
      <c r="F25"/>
      <c r="I25" s="162"/>
      <c r="DY25" s="100"/>
    </row>
    <row r="26" spans="1:129" ht="15">
      <c r="A26" s="106">
        <v>22</v>
      </c>
      <c r="B26" s="134"/>
      <c r="C26" s="134"/>
      <c r="D26" s="134"/>
      <c r="E26" s="134"/>
      <c r="F26" s="134"/>
      <c r="G26" s="105"/>
      <c r="H26" s="105"/>
      <c r="I26" s="147"/>
      <c r="J26" s="147"/>
      <c r="K26" s="147"/>
      <c r="L26" s="147"/>
      <c r="M26" s="147"/>
      <c r="N26" s="102"/>
      <c r="O26" s="102"/>
      <c r="P26" s="102"/>
      <c r="Q26" s="102"/>
      <c r="DY26" s="100"/>
    </row>
    <row r="27" spans="1:129" ht="15">
      <c r="A27" s="106">
        <v>23</v>
      </c>
      <c r="B27" s="134"/>
      <c r="C27" s="134"/>
      <c r="D27" s="134"/>
      <c r="E27" s="134"/>
      <c r="F27" s="134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34"/>
      <c r="C28" s="134"/>
      <c r="D28" s="134"/>
      <c r="E28" s="134"/>
      <c r="F28" s="134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COUNT(F8:F39)</f>
        <v>0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12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11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1.2450353607500099E-6</v>
      </c>
      <c r="C58" s="96">
        <f>AVERAGE(C5:C39)</f>
        <v>1.4826365395565206E-6</v>
      </c>
      <c r="D58" s="96">
        <f>AVERAGE(D5:D39)</f>
        <v>6.0520183791153647E-6</v>
      </c>
      <c r="E58" s="96">
        <f>AVERAGE(E5:E39)</f>
        <v>6.0520183791153647E-6</v>
      </c>
      <c r="F58" s="96" t="e">
        <f>AVERAGE(F8:F39)</f>
        <v>#DIV/0!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5.6987166393483585E-6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2.6276073030521898E-11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0.41666666666666663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1.0948363762717457E-11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3.308831177729903E-6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2.7180791831764344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1.4692381784181173E-5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332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1.4692381784181172E-2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4753" r:id="rId2"/>
    <oleObject progId="Equation.DSMT4" shapeId="74754" r:id="rId3"/>
    <oleObject progId="Equation.DSMT4" shapeId="74755" r:id="rId4"/>
    <oleObject progId="Equation.DSMT4" shapeId="74756" r:id="rId5"/>
    <oleObject progId="Equation.DSMT4" shapeId="74757" r:id="rId6"/>
    <oleObject progId="Equation.DSMT4" shapeId="74758" r:id="rId7"/>
    <oleObject progId="Equation.DSMT4" shapeId="74759" r:id="rId8"/>
    <oleObject progId="Equation.DSMT4" shapeId="74760" r:id="rId9"/>
    <oleObject progId="Equation.DSMT4" shapeId="74761" r:id="rId10"/>
    <oleObject progId="Equation.DSMT4" shapeId="74762" r:id="rId11"/>
    <oleObject progId="Equation.DSMT4" shapeId="74763" r:id="rId12"/>
    <oleObject progId="Equation.DSMT4" shapeId="74764" r:id="rId13"/>
  </oleObject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>
    <tabColor rgb="FF92D050"/>
  </sheetPr>
  <dimension ref="A1:HJ210"/>
  <sheetViews>
    <sheetView workbookViewId="0">
      <selection activeCell="C104" sqref="C104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61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9.8745128637814089E-7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2.174093800802482E-6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5.735609950694069E-7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1.2450353607500099E-6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1.2450353607500099E-6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6.9018848208445686E-13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4.6012565472297117E-13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6.7832562587814057E-7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5.9692726662795763E-6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332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5.9692726662795761E-3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5777" r:id="rId2"/>
    <oleObject progId="Equation.DSMT4" shapeId="75778" r:id="rId3"/>
    <oleObject progId="Equation.DSMT4" shapeId="75779" r:id="rId4"/>
    <oleObject progId="Equation.DSMT4" shapeId="75780" r:id="rId5"/>
    <oleObject progId="Equation.DSMT4" shapeId="75781" r:id="rId6"/>
    <oleObject progId="Equation.DSMT4" shapeId="75782" r:id="rId7"/>
    <oleObject progId="Equation.DSMT4" shapeId="75783" r:id="rId8"/>
    <oleObject progId="Equation.DSMT4" shapeId="75784" r:id="rId9"/>
    <oleObject progId="Equation.DSMT4" shapeId="75785" r:id="rId10"/>
    <oleObject progId="Equation.DSMT4" shapeId="75786" r:id="rId11"/>
    <oleObject progId="Equation.DSMT4" shapeId="75787" r:id="rId12"/>
    <oleObject progId="Equation.DSMT4" shapeId="75788" r:id="rId13"/>
  </oleObject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>
    <tabColor rgb="FF92D050"/>
  </sheetPr>
  <dimension ref="A1:HJ210"/>
  <sheetViews>
    <sheetView workbookViewId="0">
      <selection activeCell="C98" sqref="C98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149"/>
      <c r="B2" s="76" t="s">
        <v>68</v>
      </c>
      <c r="C2" s="76" t="s">
        <v>50</v>
      </c>
      <c r="D2" s="76" t="s">
        <v>62</v>
      </c>
      <c r="E2" s="76" t="s">
        <v>50</v>
      </c>
      <c r="F2" s="76" t="s">
        <v>76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 s="76">
        <v>667</v>
      </c>
      <c r="D3" s="76">
        <v>4125</v>
      </c>
      <c r="E3" s="76">
        <v>667</v>
      </c>
      <c r="F3" s="76">
        <v>50931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149" t="s">
        <v>123</v>
      </c>
      <c r="B4" s="76" t="s">
        <v>311</v>
      </c>
      <c r="C4" s="76" t="s">
        <v>61</v>
      </c>
      <c r="D4" s="76" t="s">
        <v>64</v>
      </c>
      <c r="E4" s="76" t="s">
        <v>52</v>
      </c>
      <c r="F4" s="76" t="s">
        <v>302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6.4987522278304506E-8</v>
      </c>
      <c r="C5" s="158">
        <v>1.7862722257202201E-7</v>
      </c>
      <c r="D5" s="158">
        <v>2.67581980145494E-7</v>
      </c>
      <c r="E5" s="158">
        <v>1.7652511201403299E-7</v>
      </c>
      <c r="F5" s="158">
        <v>3.03391675164518E-7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3.9122727345237197E-8</v>
      </c>
      <c r="C6" s="158">
        <v>1.8472598952132601E-7</v>
      </c>
      <c r="D6" s="158">
        <v>3.2236004182259501E-7</v>
      </c>
      <c r="E6" s="133">
        <v>1.7056204915776601E-7</v>
      </c>
      <c r="F6" s="158">
        <v>1.79785925308263E-6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6.21711675921103E-8</v>
      </c>
      <c r="C7" s="158">
        <v>1.89201400859279E-7</v>
      </c>
      <c r="D7" s="158">
        <v>4.3913760410653201E-7</v>
      </c>
      <c r="E7" s="133">
        <v>8.3360906913136996E-7</v>
      </c>
      <c r="F7" s="158">
        <v>8.6772179300206494E-8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D8" s="69"/>
      <c r="E8" s="30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62"/>
      <c r="D10" s="62"/>
      <c r="E10" s="62"/>
      <c r="F10" s="62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AO14" s="31"/>
      <c r="DY14" s="29"/>
    </row>
    <row r="15" spans="1:218" ht="15">
      <c r="A15" s="16">
        <v>11</v>
      </c>
      <c r="B15" s="62"/>
      <c r="C15" s="30"/>
      <c r="AO15" s="31"/>
      <c r="DY15" s="29"/>
    </row>
    <row r="16" spans="1:218" ht="15">
      <c r="A16" s="16">
        <v>12</v>
      </c>
      <c r="B16" s="62"/>
      <c r="C16" s="30"/>
      <c r="AO16" s="31"/>
      <c r="DY16" s="29"/>
    </row>
    <row r="17" spans="1:129" ht="15">
      <c r="A17" s="16">
        <v>13</v>
      </c>
      <c r="B17" s="62"/>
      <c r="C17" s="30"/>
      <c r="AO17" s="31"/>
      <c r="DY17" s="29"/>
    </row>
    <row r="18" spans="1:129" ht="15">
      <c r="A18" s="16">
        <v>14</v>
      </c>
      <c r="B18" s="62"/>
      <c r="C18" s="30"/>
      <c r="AO18" s="31"/>
      <c r="DY18" s="29"/>
    </row>
    <row r="19" spans="1:129" ht="15">
      <c r="A19" s="16">
        <v>15</v>
      </c>
      <c r="B19" s="62"/>
      <c r="C19" s="30"/>
      <c r="AO19" s="31"/>
      <c r="DY19" s="29"/>
    </row>
    <row r="20" spans="1:129" ht="15">
      <c r="A20" s="16">
        <v>16</v>
      </c>
      <c r="B20" s="62"/>
      <c r="C20" s="30"/>
      <c r="AO20" s="31"/>
      <c r="DY20" s="29"/>
    </row>
    <row r="21" spans="1:129" ht="15">
      <c r="A21" s="16">
        <v>17</v>
      </c>
      <c r="B21" s="62"/>
      <c r="C21" s="30"/>
      <c r="DY21" s="29"/>
    </row>
    <row r="22" spans="1:129" ht="15">
      <c r="A22" s="16">
        <v>18</v>
      </c>
      <c r="B22" s="62"/>
      <c r="C22" s="30"/>
      <c r="DY22" s="29"/>
    </row>
    <row r="23" spans="1:129" ht="15">
      <c r="A23" s="16">
        <v>19</v>
      </c>
      <c r="B23" s="62"/>
      <c r="C23" s="30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COUNT(B4:B39)</f>
        <v>3</v>
      </c>
      <c r="C41" s="15">
        <f>COUNT(C4:C39)</f>
        <v>3</v>
      </c>
      <c r="D41" s="15">
        <f>COUNT(D4:D39)</f>
        <v>3</v>
      </c>
      <c r="E41" s="15">
        <f>COUNT(E4:E39)</f>
        <v>3</v>
      </c>
      <c r="F41" s="15">
        <f>COUNT(F4:F39)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AVERAGE(B4:B39)</f>
        <v>5.5427139071883999E-8</v>
      </c>
      <c r="C58" s="35">
        <f>AVERAGE(C4:C39)</f>
        <v>1.8418487098420899E-7</v>
      </c>
      <c r="D58" s="35">
        <f>AVERAGE(D4:D39)</f>
        <v>3.4302654202487368E-7</v>
      </c>
      <c r="E58" s="35">
        <f>AVERAGE(E4:E39)</f>
        <v>3.9356541010105629E-7</v>
      </c>
      <c r="F58" s="35">
        <f>AVERAGE(F4:F39)</f>
        <v>7.2934103584911817E-7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3.4110899960622829E-7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2.0153613508261152E-13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8.0614454033044603E-14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2.8392684627038109E-7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1.0862733223938793E-6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333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1.0862733223938792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09569" r:id="rId2"/>
    <oleObject progId="Equation.DSMT4" shapeId="109570" r:id="rId3"/>
    <oleObject progId="Equation.DSMT4" shapeId="109571" r:id="rId4"/>
    <oleObject progId="Equation.DSMT4" shapeId="109572" r:id="rId5"/>
    <oleObject progId="Equation.DSMT4" shapeId="109573" r:id="rId6"/>
    <oleObject progId="Equation.DSMT4" shapeId="109574" r:id="rId7"/>
    <oleObject progId="Equation.DSMT4" shapeId="109575" r:id="rId8"/>
    <oleObject progId="Equation.DSMT4" shapeId="109576" r:id="rId9"/>
    <oleObject progId="Equation.DSMT4" shapeId="109577" r:id="rId10"/>
    <oleObject progId="Equation.DSMT4" shapeId="109578" r:id="rId11"/>
    <oleObject progId="Equation.DSMT4" shapeId="109579" r:id="rId12"/>
    <oleObject progId="Equation.DSMT4" shapeId="109580" r:id="rId13"/>
  </oleObject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149"/>
      <c r="B2" s="76" t="s">
        <v>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149" t="s">
        <v>123</v>
      </c>
      <c r="B4" s="76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6.4987522278304506E-8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3.9122727345237197E-8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6.21711675921103E-8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5.5427139071883999E-8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5.5427139071883999E-8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2.0135834474362537E-16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1.3423889649575023E-16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1.1586151064773419E-8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15">
        <f>C65+C95*C89</f>
        <v>1.3611954549076935E-7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333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0.19365715255259786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10593" r:id="rId2"/>
    <oleObject progId="Equation.DSMT4" shapeId="110594" r:id="rId3"/>
    <oleObject progId="Equation.DSMT4" shapeId="110595" r:id="rId4"/>
    <oleObject progId="Equation.DSMT4" shapeId="110596" r:id="rId5"/>
    <oleObject progId="Equation.DSMT4" shapeId="110597" r:id="rId6"/>
    <oleObject progId="Equation.DSMT4" shapeId="110598" r:id="rId7"/>
    <oleObject progId="Equation.DSMT4" shapeId="110599" r:id="rId8"/>
    <oleObject progId="Equation.DSMT4" shapeId="110600" r:id="rId9"/>
    <oleObject progId="Equation.DSMT4" shapeId="110601" r:id="rId10"/>
    <oleObject progId="Equation.DSMT4" shapeId="110602" r:id="rId11"/>
    <oleObject progId="Equation.DSMT4" shapeId="110603" r:id="rId12"/>
    <oleObject progId="Equation.DSMT4" shapeId="110604" r:id="rId13"/>
  </oleObject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191"/>
      <c r="B2" s="76" t="s">
        <v>68</v>
      </c>
      <c r="C2" s="76" t="s">
        <v>50</v>
      </c>
      <c r="D2" s="76" t="s">
        <v>50</v>
      </c>
      <c r="E2" s="76" t="s">
        <v>62</v>
      </c>
      <c r="F2" s="168" t="s">
        <v>80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 s="76">
        <v>667</v>
      </c>
      <c r="D3" s="76">
        <v>667</v>
      </c>
      <c r="E3" s="76">
        <v>4125</v>
      </c>
      <c r="F3" s="168">
        <v>2878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191" t="s">
        <v>123</v>
      </c>
      <c r="B4" s="76" t="s">
        <v>311</v>
      </c>
      <c r="C4" s="76" t="s">
        <v>61</v>
      </c>
      <c r="D4" s="76" t="s">
        <v>52</v>
      </c>
      <c r="E4" s="76" t="s">
        <v>64</v>
      </c>
      <c r="F4" s="168" t="s">
        <v>82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7">
        <v>7.4760329425978642E-7</v>
      </c>
      <c r="C5" s="138">
        <v>1.5926633651260285E-6</v>
      </c>
      <c r="D5" s="138">
        <v>1.5739206761509264E-6</v>
      </c>
      <c r="E5" s="138">
        <v>5.2528323071010666E-6</v>
      </c>
      <c r="F5" s="171">
        <v>7.7957234970859423E-6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7">
        <v>4.5005993178926028E-7</v>
      </c>
      <c r="C6" s="138">
        <v>1.6470407581836938E-6</v>
      </c>
      <c r="D6" s="138">
        <v>1.5207532382969847E-6</v>
      </c>
      <c r="E6" s="138">
        <v>6.3281661989475819E-6</v>
      </c>
      <c r="F6" s="171">
        <v>1.1810811336114053E-5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9">
        <v>7.1520452035075744E-7</v>
      </c>
      <c r="C7" s="159">
        <v>1.6869441031453135E-6</v>
      </c>
      <c r="D7" s="159">
        <v>7.432566022835828E-6</v>
      </c>
      <c r="E7" s="76">
        <v>8.6205961734026495E-6</v>
      </c>
      <c r="F7" s="171">
        <v>7.4899493832917979E-6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D8" s="69"/>
      <c r="E8" s="30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62"/>
      <c r="D10" s="62"/>
      <c r="E10" s="62"/>
      <c r="F10" s="62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AO14" s="31"/>
      <c r="DY14" s="29"/>
    </row>
    <row r="15" spans="1:218" ht="15">
      <c r="A15" s="16">
        <v>11</v>
      </c>
      <c r="B15" s="62"/>
      <c r="C15" s="30"/>
      <c r="AO15" s="31"/>
      <c r="DY15" s="29"/>
    </row>
    <row r="16" spans="1:218" ht="15">
      <c r="A16" s="16">
        <v>12</v>
      </c>
      <c r="B16" s="62"/>
      <c r="C16" s="30"/>
      <c r="AO16" s="31"/>
      <c r="DY16" s="29"/>
    </row>
    <row r="17" spans="1:129" ht="15">
      <c r="A17" s="16">
        <v>13</v>
      </c>
      <c r="B17" s="62"/>
      <c r="C17" s="30"/>
      <c r="AO17" s="31"/>
      <c r="DY17" s="29"/>
    </row>
    <row r="18" spans="1:129" ht="15">
      <c r="A18" s="16">
        <v>14</v>
      </c>
      <c r="B18" s="62"/>
      <c r="C18" s="30"/>
      <c r="AO18" s="31"/>
      <c r="DY18" s="29"/>
    </row>
    <row r="19" spans="1:129" ht="15">
      <c r="A19" s="16">
        <v>15</v>
      </c>
      <c r="B19" s="62"/>
      <c r="C19" s="30"/>
      <c r="AO19" s="31"/>
      <c r="DY19" s="29"/>
    </row>
    <row r="20" spans="1:129" ht="15">
      <c r="A20" s="16">
        <v>16</v>
      </c>
      <c r="B20" s="62"/>
      <c r="C20" s="30"/>
      <c r="AO20" s="31"/>
      <c r="DY20" s="29"/>
    </row>
    <row r="21" spans="1:129" ht="15">
      <c r="A21" s="16">
        <v>17</v>
      </c>
      <c r="B21" s="62"/>
      <c r="C21" s="30"/>
      <c r="DY21" s="29"/>
    </row>
    <row r="22" spans="1:129" ht="15">
      <c r="A22" s="16">
        <v>18</v>
      </c>
      <c r="B22" s="62"/>
      <c r="C22" s="30"/>
      <c r="DY22" s="29"/>
    </row>
    <row r="23" spans="1:129" ht="15">
      <c r="A23" s="16">
        <v>19</v>
      </c>
      <c r="B23" s="62"/>
      <c r="C23" s="30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COUNT(B4:B39)</f>
        <v>3</v>
      </c>
      <c r="C41" s="15">
        <f>COUNT(C4:C39)</f>
        <v>3</v>
      </c>
      <c r="D41" s="15">
        <f>COUNT(D4:D39)</f>
        <v>3</v>
      </c>
      <c r="E41" s="15">
        <f>COUNT(E4:E39)</f>
        <v>3</v>
      </c>
      <c r="F41" s="15">
        <f>COUNT(F4:F39)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AVERAGE(B4:B39)</f>
        <v>6.3762258213326805E-7</v>
      </c>
      <c r="C58" s="35">
        <f>AVERAGE(C4:C39)</f>
        <v>1.6422160754850118E-6</v>
      </c>
      <c r="D58" s="35">
        <f>AVERAGE(D4:D39)</f>
        <v>3.5090799790945796E-6</v>
      </c>
      <c r="E58" s="35">
        <f>AVERAGE(E4:E39)</f>
        <v>6.7338648931504327E-6</v>
      </c>
      <c r="F58" s="35">
        <f>AVERAGE(F4:F39)</f>
        <v>9.0321614054972636E-6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4.3109889870721112E-6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1.3496583584474102E-11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5.3986334337896405E-12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2.3234959508872918E-6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1.0408990319056035E-5</v>
      </c>
      <c r="D98" s="15" t="str">
        <f>IFERROR(IF(FIND("MM",#REF!,1)&gt;0,"lb/MMBtu","lb/MW"),"lb/MW")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333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1.0408990319056035E-2</v>
      </c>
      <c r="D104" s="15" t="str">
        <f>IFERROR(IF(FIND("MM",B1,1)&gt;0,"lb/TBtu","lb/GW"),"lb/GW")</f>
        <v>lb/GW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42349" r:id="rId2"/>
    <oleObject progId="Equation.DSMT4" shapeId="142350" r:id="rId3"/>
    <oleObject progId="Equation.DSMT4" shapeId="142351" r:id="rId4"/>
    <oleObject progId="Equation.DSMT4" shapeId="142352" r:id="rId5"/>
    <oleObject progId="Equation.DSMT4" shapeId="142353" r:id="rId6"/>
    <oleObject progId="Equation.DSMT4" shapeId="142354" r:id="rId7"/>
    <oleObject progId="Equation.DSMT4" shapeId="142355" r:id="rId8"/>
    <oleObject progId="Equation.DSMT4" shapeId="142356" r:id="rId9"/>
    <oleObject progId="Equation.DSMT4" shapeId="142357" r:id="rId10"/>
    <oleObject progId="Equation.DSMT4" shapeId="142358" r:id="rId11"/>
    <oleObject progId="Equation.DSMT4" shapeId="142359" r:id="rId12"/>
    <oleObject progId="Equation.DSMT4" shapeId="142360" r:id="rId13"/>
  </oleObject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50"/>
      <c r="B2" s="76" t="s">
        <v>68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10670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50" t="s">
        <v>123</v>
      </c>
      <c r="B4" s="76" t="s">
        <v>311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7">
        <v>7.4760329425978642E-7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4.5005993178926028E-7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59">
        <v>7.1520452035075744E-7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6.3762258213326805E-7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6.3762258213326805E-7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2.6647230990753482E-14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1.7764820660502319E-14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1.3328473528691244E-7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1.5658916828102681E-6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333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1.9365715255259784E-3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12641" r:id="rId2"/>
    <oleObject progId="Equation.DSMT4" shapeId="112642" r:id="rId3"/>
    <oleObject progId="Equation.DSMT4" shapeId="112643" r:id="rId4"/>
    <oleObject progId="Equation.DSMT4" shapeId="112644" r:id="rId5"/>
    <oleObject progId="Equation.DSMT4" shapeId="112645" r:id="rId6"/>
    <oleObject progId="Equation.DSMT4" shapeId="112646" r:id="rId7"/>
    <oleObject progId="Equation.DSMT4" shapeId="112647" r:id="rId8"/>
    <oleObject progId="Equation.DSMT4" shapeId="112648" r:id="rId9"/>
    <oleObject progId="Equation.DSMT4" shapeId="112649" r:id="rId10"/>
    <oleObject progId="Equation.DSMT4" shapeId="112650" r:id="rId11"/>
    <oleObject progId="Equation.DSMT4" shapeId="112651" r:id="rId12"/>
    <oleObject progId="Equation.DSMT4" shapeId="112652" r:id="rId13"/>
  </oleObject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76</v>
      </c>
      <c r="C2" s="76" t="s">
        <v>76</v>
      </c>
      <c r="D2" s="76" t="s">
        <v>68</v>
      </c>
      <c r="E2" s="76" t="s">
        <v>80</v>
      </c>
      <c r="F2" s="76" t="s">
        <v>62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50931</v>
      </c>
      <c r="C3" s="76">
        <v>50931</v>
      </c>
      <c r="D3" s="76">
        <v>10670</v>
      </c>
      <c r="E3" s="76">
        <v>2878</v>
      </c>
      <c r="F3" s="76">
        <v>4125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302</v>
      </c>
      <c r="C4" s="76" t="s">
        <v>303</v>
      </c>
      <c r="D4" s="76" t="s">
        <v>311</v>
      </c>
      <c r="E4" s="76" t="s">
        <v>82</v>
      </c>
      <c r="F4" s="76" t="s">
        <v>64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3.4907613590357701E-7</v>
      </c>
      <c r="C5" s="133">
        <v>3.4907613590357701E-7</v>
      </c>
      <c r="D5" s="133">
        <v>5.2383881594027301E-7</v>
      </c>
      <c r="E5" s="133">
        <v>7.1699674491126697E-7</v>
      </c>
      <c r="F5" s="133">
        <v>6.34252578636965E-7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1.4684086046119899E-7</v>
      </c>
      <c r="C6" s="133">
        <v>1.4684086046119899E-7</v>
      </c>
      <c r="D6" s="133">
        <v>2.3669250043868501E-7</v>
      </c>
      <c r="E6" s="133">
        <v>3.80618863148492E-7</v>
      </c>
      <c r="F6" s="133">
        <v>6.1170093293979004E-7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2.5010804621824202E-7</v>
      </c>
      <c r="C7" s="133">
        <v>2.5010804621824202E-7</v>
      </c>
      <c r="D7" s="133">
        <v>3.3805572378209998E-7</v>
      </c>
      <c r="E7" s="133">
        <v>3.6659620223836201E-7</v>
      </c>
      <c r="F7" s="133">
        <v>7.3154464054232602E-7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AO14" s="31"/>
      <c r="DY14" s="29"/>
    </row>
    <row r="15" spans="1:218" ht="15">
      <c r="A15" s="16">
        <v>11</v>
      </c>
      <c r="B15" s="62"/>
      <c r="C15" s="30"/>
      <c r="AO15" s="31"/>
      <c r="DY15" s="29"/>
    </row>
    <row r="16" spans="1:218" ht="15">
      <c r="A16" s="16">
        <v>12</v>
      </c>
      <c r="B16" s="62"/>
      <c r="C16" s="30"/>
      <c r="AO16" s="31"/>
      <c r="DY16" s="29"/>
    </row>
    <row r="17" spans="1:129" ht="15">
      <c r="A17" s="16">
        <v>13</v>
      </c>
      <c r="B17" s="62"/>
      <c r="C17" s="30"/>
      <c r="AO17" s="31"/>
      <c r="DY17" s="29"/>
    </row>
    <row r="18" spans="1:129" ht="15">
      <c r="A18" s="16">
        <v>14</v>
      </c>
      <c r="B18" s="62"/>
      <c r="C18" s="30"/>
      <c r="AO18" s="31"/>
      <c r="DY18" s="29"/>
    </row>
    <row r="19" spans="1:129" ht="15">
      <c r="A19" s="16">
        <v>15</v>
      </c>
      <c r="B19" s="62"/>
      <c r="C19" s="30"/>
      <c r="AO19" s="31"/>
      <c r="DY19" s="29"/>
    </row>
    <row r="20" spans="1:129" ht="15">
      <c r="A20" s="16">
        <v>16</v>
      </c>
      <c r="B20" s="62"/>
      <c r="C20" s="30"/>
      <c r="AO20" s="31"/>
      <c r="DY20" s="29"/>
    </row>
    <row r="21" spans="1:129" ht="15">
      <c r="A21" s="16">
        <v>17</v>
      </c>
      <c r="B21" s="62"/>
      <c r="C21" s="30"/>
      <c r="DY21" s="29"/>
    </row>
    <row r="22" spans="1:129" ht="15">
      <c r="A22" s="16">
        <v>18</v>
      </c>
      <c r="B22" s="62"/>
      <c r="C22" s="30"/>
      <c r="DY22" s="29"/>
    </row>
    <row r="23" spans="1:129" ht="15">
      <c r="A23" s="16">
        <v>19</v>
      </c>
      <c r="B23" s="62"/>
      <c r="C23" s="30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COUNT(F8:F39)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12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2.4867501419433931E-7</v>
      </c>
      <c r="C58" s="35">
        <f>AVERAGE(C5:C39)</f>
        <v>2.4867501419433931E-7</v>
      </c>
      <c r="D58" s="35">
        <f>AVERAGE(D5:D39)</f>
        <v>3.6619568005368599E-7</v>
      </c>
      <c r="E58" s="35">
        <f>AVERAGE(E5:E39)</f>
        <v>4.8807060343270701E-7</v>
      </c>
      <c r="F58" s="35" t="e">
        <f>AVERAGE(F8:F39)</f>
        <v>#DIV/0!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4.0215647251628644E-7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3.8261806255706816E-14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0.41666666666666663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1.5942419273211173E-14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1.2626329345146663E-7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2.7180791831764344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7.4535010204601532E-7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334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0.74535010204601526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8369" r:id="rId2"/>
    <oleObject progId="Equation.DSMT4" shapeId="58370" r:id="rId3"/>
    <oleObject progId="Equation.DSMT4" shapeId="58371" r:id="rId4"/>
    <oleObject progId="Equation.DSMT4" shapeId="58372" r:id="rId5"/>
    <oleObject progId="Equation.DSMT4" shapeId="58373" r:id="rId6"/>
    <oleObject progId="Equation.DSMT4" shapeId="58374" r:id="rId7"/>
    <oleObject progId="Equation.DSMT4" shapeId="58375" r:id="rId8"/>
    <oleObject progId="Equation.DSMT4" shapeId="58376" r:id="rId9"/>
    <oleObject progId="Equation.DSMT4" shapeId="58377" r:id="rId10"/>
    <oleObject progId="Equation.DSMT4" shapeId="58378" r:id="rId11"/>
    <oleObject progId="Equation.DSMT4" shapeId="58379" r:id="rId12"/>
    <oleObject progId="Equation.DSMT4" shapeId="58380" r:id="rId13"/>
  </oleObjects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76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50931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78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3.4907613590357701E-7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1.4684086046119899E-7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2.5010804621824202E-7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2.4867501419433931E-7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2.4867501419433931E-7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1.0226316843899775E-14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6.8175445625998496E-15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8.2568423520131766E-8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8.2372748423421796E-7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334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0.82372748423421793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9393" r:id="rId2"/>
    <oleObject progId="Equation.DSMT4" shapeId="59394" r:id="rId3"/>
    <oleObject progId="Equation.DSMT4" shapeId="59395" r:id="rId4"/>
    <oleObject progId="Equation.DSMT4" shapeId="59396" r:id="rId5"/>
    <oleObject progId="Equation.DSMT4" shapeId="59397" r:id="rId6"/>
    <oleObject progId="Equation.DSMT4" shapeId="59398" r:id="rId7"/>
    <oleObject progId="Equation.DSMT4" shapeId="59399" r:id="rId8"/>
    <oleObject progId="Equation.DSMT4" shapeId="59400" r:id="rId9"/>
    <oleObject progId="Equation.DSMT4" shapeId="59401" r:id="rId10"/>
    <oleObject progId="Equation.DSMT4" shapeId="59402" r:id="rId11"/>
    <oleObject progId="Equation.DSMT4" shapeId="59403" r:id="rId12"/>
    <oleObject progId="Equation.DSMT4" shapeId="59404" r:id="rId13"/>
  </oleObjects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45">
      <c r="A2" s="127"/>
      <c r="B2" s="76" t="s">
        <v>80</v>
      </c>
      <c r="C2" s="76" t="s">
        <v>68</v>
      </c>
      <c r="D2" s="76" t="s">
        <v>76</v>
      </c>
      <c r="E2" s="76" t="s">
        <v>76</v>
      </c>
      <c r="F2" s="76" t="s">
        <v>50</v>
      </c>
      <c r="G2" s="84"/>
      <c r="H2"/>
      <c r="I2"/>
      <c r="J2"/>
      <c r="K2"/>
      <c r="L2"/>
      <c r="M2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2878</v>
      </c>
      <c r="C3" s="76">
        <v>10670</v>
      </c>
      <c r="D3" s="76">
        <v>50931</v>
      </c>
      <c r="E3" s="76">
        <v>50931</v>
      </c>
      <c r="F3" s="76">
        <v>667</v>
      </c>
      <c r="G3" s="84"/>
      <c r="H3"/>
      <c r="I3"/>
      <c r="J3"/>
      <c r="K3"/>
      <c r="L3"/>
      <c r="M3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82</v>
      </c>
      <c r="C4" s="76" t="s">
        <v>311</v>
      </c>
      <c r="D4" s="76" t="s">
        <v>302</v>
      </c>
      <c r="E4" s="76" t="s">
        <v>303</v>
      </c>
      <c r="F4" s="76" t="s">
        <v>61</v>
      </c>
      <c r="G4" s="84"/>
      <c r="H4"/>
      <c r="I4"/>
      <c r="J4"/>
      <c r="K4"/>
      <c r="L4"/>
      <c r="M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63">
        <v>5.7834571874299543E-6</v>
      </c>
      <c r="C5" s="164">
        <v>6.0261356446394945E-6</v>
      </c>
      <c r="D5" s="163">
        <v>6.027381279935096E-6</v>
      </c>
      <c r="E5" s="163">
        <v>6.027381279935096E-6</v>
      </c>
      <c r="F5" s="163">
        <v>1.114425251565112E-5</v>
      </c>
      <c r="H5"/>
      <c r="I5"/>
      <c r="J5"/>
      <c r="K5"/>
      <c r="L5"/>
      <c r="M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65">
        <v>3.070157452416313E-6</v>
      </c>
      <c r="C6" s="166">
        <v>2.7228625873250245E-6</v>
      </c>
      <c r="D6" s="166">
        <v>2.5354521906300359E-6</v>
      </c>
      <c r="E6" s="166">
        <v>2.5354521906300359E-6</v>
      </c>
      <c r="F6" s="166">
        <v>7.5387590547051698E-6</v>
      </c>
      <c r="H6"/>
      <c r="I6"/>
      <c r="J6"/>
      <c r="K6"/>
      <c r="L6"/>
      <c r="M6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65">
        <v>2.9570475120948671E-6</v>
      </c>
      <c r="C7" s="166">
        <v>3.8889245794072463E-6</v>
      </c>
      <c r="D7" s="166">
        <v>4.3185322647016452E-6</v>
      </c>
      <c r="E7" s="166">
        <v>4.3185322647016452E-6</v>
      </c>
      <c r="F7" s="166">
        <v>1.474974597659707E-5</v>
      </c>
      <c r="H7"/>
      <c r="I7"/>
      <c r="J7"/>
      <c r="K7"/>
      <c r="L7"/>
      <c r="M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/>
      <c r="D8"/>
      <c r="E8"/>
      <c r="F8"/>
      <c r="G8"/>
      <c r="H8"/>
      <c r="I8"/>
      <c r="J8"/>
      <c r="K8"/>
      <c r="L8"/>
      <c r="M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59"/>
      <c r="C9" s="159"/>
      <c r="D9" s="159"/>
      <c r="E9" s="159"/>
      <c r="F9" s="159"/>
      <c r="G9"/>
      <c r="H9"/>
      <c r="I9"/>
      <c r="J9"/>
      <c r="K9"/>
      <c r="L9"/>
      <c r="M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76"/>
      <c r="C10" s="76"/>
      <c r="D10" s="76"/>
      <c r="E10"/>
      <c r="F10"/>
      <c r="G10"/>
      <c r="H10"/>
      <c r="I10"/>
      <c r="J10"/>
      <c r="K10"/>
      <c r="L10"/>
      <c r="M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76"/>
      <c r="C11" s="76"/>
      <c r="D11" s="76"/>
      <c r="E11"/>
      <c r="F11"/>
      <c r="G11"/>
      <c r="H11"/>
      <c r="I11"/>
      <c r="J11"/>
      <c r="K11"/>
      <c r="L11"/>
      <c r="M11"/>
      <c r="U11" s="85"/>
      <c r="V11" s="85"/>
      <c r="AN11" s="99"/>
      <c r="BL11" s="23"/>
      <c r="BM11" s="23"/>
      <c r="CB11" s="99"/>
      <c r="CE11" s="84"/>
      <c r="CF11" s="84"/>
      <c r="DW11" s="100"/>
    </row>
    <row r="12" spans="1:218" ht="15">
      <c r="A12" s="106">
        <v>8</v>
      </c>
      <c r="B12" s="133"/>
      <c r="C12" s="133"/>
      <c r="D12" s="133"/>
      <c r="E12"/>
      <c r="F12"/>
      <c r="G12"/>
      <c r="H12"/>
      <c r="I12"/>
      <c r="J12"/>
      <c r="K12"/>
      <c r="L12"/>
      <c r="M12"/>
      <c r="U12" s="85"/>
      <c r="V12" s="85"/>
      <c r="AM12" s="108"/>
      <c r="AN12" s="99"/>
      <c r="BD12" s="99"/>
      <c r="BL12" s="23"/>
      <c r="BM12" s="23"/>
      <c r="CE12" s="84"/>
      <c r="CF12" s="84"/>
      <c r="DW12" s="100"/>
    </row>
    <row r="13" spans="1:218" ht="15">
      <c r="A13" s="106">
        <v>9</v>
      </c>
      <c r="B13" s="133"/>
      <c r="C13" s="133"/>
      <c r="D13" s="133"/>
      <c r="E13"/>
      <c r="F13"/>
      <c r="G13"/>
      <c r="H13"/>
      <c r="I13"/>
      <c r="J13"/>
      <c r="K13"/>
      <c r="L13"/>
      <c r="M13"/>
      <c r="U13" s="85"/>
      <c r="V13" s="85"/>
      <c r="AM13" s="108"/>
      <c r="AN13" s="99"/>
      <c r="BD13" s="99"/>
      <c r="CE13" s="84"/>
      <c r="CF13" s="84"/>
      <c r="DW13" s="100"/>
    </row>
    <row r="14" spans="1:218" ht="15">
      <c r="A14" s="106">
        <v>10</v>
      </c>
      <c r="B14" s="133"/>
      <c r="C14" s="133"/>
      <c r="D14" s="133"/>
      <c r="E14"/>
      <c r="F14"/>
      <c r="G14"/>
      <c r="H14"/>
      <c r="I14"/>
      <c r="J14"/>
      <c r="K14"/>
      <c r="L14"/>
      <c r="M14"/>
      <c r="U14" s="85"/>
      <c r="V14" s="85"/>
      <c r="AM14" s="108"/>
      <c r="CE14" s="84"/>
      <c r="CF14" s="84"/>
      <c r="DW14" s="100"/>
    </row>
    <row r="15" spans="1:218" ht="15">
      <c r="A15" s="106">
        <v>11</v>
      </c>
      <c r="C15"/>
      <c r="D15"/>
      <c r="E15"/>
      <c r="F15"/>
      <c r="G15"/>
      <c r="H15"/>
      <c r="I15"/>
      <c r="J15"/>
      <c r="K15"/>
      <c r="L15"/>
      <c r="M15"/>
      <c r="U15" s="85"/>
      <c r="V15" s="85"/>
      <c r="AM15" s="108"/>
      <c r="CE15" s="84"/>
      <c r="CF15" s="84"/>
      <c r="DW15" s="100"/>
    </row>
    <row r="16" spans="1:218" ht="15">
      <c r="A16" s="106">
        <v>12</v>
      </c>
      <c r="C16"/>
      <c r="D16"/>
      <c r="E16"/>
      <c r="F16"/>
      <c r="G16"/>
      <c r="H16"/>
      <c r="I16"/>
      <c r="J16"/>
      <c r="K16"/>
      <c r="L16"/>
      <c r="M16"/>
      <c r="U16" s="85"/>
      <c r="V16" s="85"/>
      <c r="AM16" s="108"/>
      <c r="CE16" s="84"/>
      <c r="CF16" s="84"/>
      <c r="DW16" s="100"/>
    </row>
    <row r="17" spans="1:129" ht="15">
      <c r="A17" s="106">
        <v>13</v>
      </c>
      <c r="E17"/>
      <c r="F17"/>
      <c r="G17"/>
      <c r="H17"/>
      <c r="I17"/>
      <c r="J17"/>
      <c r="K17"/>
      <c r="L17"/>
      <c r="M17"/>
      <c r="AO17" s="108"/>
      <c r="DY17" s="100"/>
    </row>
    <row r="18" spans="1:129" ht="15">
      <c r="A18" s="106">
        <v>14</v>
      </c>
      <c r="E18"/>
      <c r="F18"/>
      <c r="G18"/>
      <c r="H18"/>
      <c r="I18"/>
      <c r="J18"/>
      <c r="K18"/>
      <c r="L18"/>
      <c r="M18"/>
      <c r="AO18" s="108"/>
      <c r="DY18" s="100"/>
    </row>
    <row r="19" spans="1:129" ht="15">
      <c r="A19" s="106">
        <v>15</v>
      </c>
      <c r="E19"/>
      <c r="F19"/>
      <c r="G19"/>
      <c r="H19"/>
      <c r="I19"/>
      <c r="J19"/>
      <c r="K19"/>
      <c r="L19"/>
      <c r="M19"/>
      <c r="AO19" s="108"/>
      <c r="DY19" s="100"/>
    </row>
    <row r="20" spans="1:129" ht="15">
      <c r="A20" s="106">
        <v>16</v>
      </c>
      <c r="E20"/>
      <c r="F20"/>
      <c r="G20"/>
      <c r="H20"/>
      <c r="I20"/>
      <c r="J20"/>
      <c r="K20"/>
      <c r="L20"/>
      <c r="M20"/>
      <c r="AO20" s="108"/>
      <c r="DY20" s="100"/>
    </row>
    <row r="21" spans="1:129">
      <c r="A21" s="106">
        <v>17</v>
      </c>
      <c r="E21"/>
      <c r="F21"/>
      <c r="G21"/>
      <c r="H21"/>
      <c r="I21"/>
      <c r="J21"/>
      <c r="K21"/>
      <c r="L21"/>
      <c r="M21"/>
      <c r="DY21" s="100"/>
    </row>
    <row r="22" spans="1:129">
      <c r="A22" s="106">
        <v>18</v>
      </c>
      <c r="E22"/>
      <c r="F22"/>
      <c r="G22"/>
      <c r="H22"/>
      <c r="I22"/>
      <c r="J22"/>
      <c r="K22"/>
      <c r="L22"/>
      <c r="M22"/>
      <c r="DY22" s="100"/>
    </row>
    <row r="23" spans="1:129">
      <c r="A23" s="106">
        <v>19</v>
      </c>
      <c r="E23"/>
      <c r="F23"/>
      <c r="G23"/>
      <c r="H23"/>
      <c r="I23"/>
      <c r="J23"/>
      <c r="K23"/>
      <c r="L23"/>
      <c r="M23"/>
      <c r="DY23" s="100"/>
    </row>
    <row r="24" spans="1:129" ht="15">
      <c r="A24" s="106">
        <v>20</v>
      </c>
      <c r="B24" s="107"/>
      <c r="C24" s="105"/>
      <c r="D24" s="105"/>
      <c r="E24"/>
      <c r="F24"/>
      <c r="G24"/>
      <c r="H24"/>
      <c r="I24"/>
      <c r="J24"/>
      <c r="K24"/>
      <c r="DY24" s="100"/>
    </row>
    <row r="25" spans="1:129" ht="15">
      <c r="A25" s="106">
        <v>21</v>
      </c>
      <c r="B25" s="107"/>
      <c r="C25" s="105"/>
      <c r="D25" s="105"/>
      <c r="E25"/>
      <c r="F25"/>
      <c r="G25"/>
      <c r="H25"/>
      <c r="I25"/>
      <c r="J25"/>
      <c r="K25"/>
      <c r="L25" s="106"/>
      <c r="M25" s="103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5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97"/>
      <c r="J36" s="97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 ht="15">
      <c r="A39" s="106">
        <v>35</v>
      </c>
      <c r="B39" s="97"/>
      <c r="C39" s="97"/>
      <c r="D39" s="97"/>
      <c r="E39" s="97"/>
      <c r="F39" s="97"/>
      <c r="G39" s="97"/>
      <c r="H39" s="97"/>
      <c r="I39" s="17"/>
      <c r="J39" s="104"/>
      <c r="K39" s="17"/>
      <c r="L39" s="17"/>
      <c r="M39" s="103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86"/>
      <c r="J40" s="86"/>
      <c r="K40" s="86"/>
      <c r="L40" s="86"/>
      <c r="M40" s="86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COUNT(F8:F39)</f>
        <v>0</v>
      </c>
      <c r="G41" s="86"/>
      <c r="H41" s="86"/>
      <c r="I41" s="96"/>
      <c r="J41" s="96"/>
      <c r="K41" s="96"/>
      <c r="L41" s="96"/>
      <c r="M41" s="9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I42" s="86"/>
      <c r="J42" s="86"/>
      <c r="K42" s="86"/>
      <c r="L42" s="86"/>
      <c r="M42" s="84"/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97"/>
      <c r="J44" s="97"/>
    </row>
    <row r="45" spans="1:139">
      <c r="A45" s="86"/>
      <c r="C45" s="86"/>
      <c r="D45" s="86"/>
      <c r="E45" s="86"/>
      <c r="F45" s="86"/>
      <c r="G45" s="86"/>
      <c r="H45" s="86"/>
      <c r="I45" s="86"/>
      <c r="J45" s="86"/>
    </row>
    <row r="46" spans="1:139">
      <c r="A46" s="87" t="s">
        <v>126</v>
      </c>
      <c r="C46" s="86">
        <f>SUM(B41:EB41)</f>
        <v>12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2">
      <c r="A49" s="86"/>
      <c r="C49" s="86"/>
      <c r="D49" s="86"/>
      <c r="E49" s="86"/>
      <c r="F49" s="86"/>
      <c r="G49" s="86"/>
      <c r="H49" s="86"/>
      <c r="I49" s="97"/>
      <c r="J49" s="97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11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6"/>
      <c r="J57" s="96"/>
      <c r="K57" s="96"/>
      <c r="L57" s="96"/>
      <c r="M57" s="96"/>
    </row>
    <row r="58" spans="1:132">
      <c r="A58" s="86" t="s">
        <v>128</v>
      </c>
      <c r="B58" s="96">
        <f>AVERAGE(B5:B39)</f>
        <v>3.936887383980378E-6</v>
      </c>
      <c r="C58" s="96">
        <f>AVERAGE(C5:C39)</f>
        <v>4.2126409371239216E-6</v>
      </c>
      <c r="D58" s="96">
        <f>AVERAGE(D5:D39)</f>
        <v>4.2937885784222588E-6</v>
      </c>
      <c r="E58" s="96">
        <f>AVERAGE(E5:E39)</f>
        <v>4.2937885784222588E-6</v>
      </c>
      <c r="F58" s="96" t="e">
        <f>AVERAGE(F8:F39)</f>
        <v>#DIV/0!</v>
      </c>
      <c r="G58" s="96"/>
      <c r="H58" s="96"/>
      <c r="I58" s="97"/>
      <c r="J58" s="8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86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95"/>
      <c r="J61" s="95"/>
      <c r="K61" s="94"/>
    </row>
    <row r="62" spans="1:132">
      <c r="A62" s="86"/>
      <c r="B62" s="95"/>
      <c r="C62" s="95"/>
      <c r="D62" s="95"/>
      <c r="E62" s="95"/>
      <c r="F62" s="95"/>
      <c r="G62" s="95"/>
      <c r="H62" s="95"/>
      <c r="I62" s="86"/>
      <c r="J62" s="86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5.5762715987199864E-6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95"/>
      <c r="J69" s="95"/>
      <c r="K69" s="94"/>
    </row>
    <row r="70" spans="1:12" s="84" customFormat="1">
      <c r="A70" s="87" t="s">
        <v>130</v>
      </c>
      <c r="B70" s="95"/>
      <c r="C70" s="93">
        <f>VAR(B5:EB39)</f>
        <v>1.1817550841056354E-11</v>
      </c>
      <c r="D70" s="93"/>
      <c r="E70" s="95"/>
      <c r="F70" s="95"/>
      <c r="G70" s="95"/>
      <c r="H70" s="95"/>
      <c r="I70" s="86"/>
      <c r="J70" s="86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92"/>
      <c r="J78" s="92"/>
      <c r="K78" s="92"/>
      <c r="L78" s="86"/>
    </row>
    <row r="79" spans="1:12" s="84" customFormat="1">
      <c r="A79" s="86" t="s">
        <v>132</v>
      </c>
      <c r="C79" s="92">
        <f>1/C46+1/C76</f>
        <v>0.41666666666666663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4.9239795171068139E-12</v>
      </c>
      <c r="D83" s="93"/>
      <c r="E83" s="92"/>
      <c r="F83" s="92"/>
      <c r="G83" s="92"/>
      <c r="H83" s="92"/>
      <c r="I83" s="86"/>
      <c r="J83" s="86"/>
      <c r="K83" s="86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2.2190041723950889E-6</v>
      </c>
      <c r="D89" s="86"/>
      <c r="E89" s="86"/>
      <c r="F89" s="86"/>
      <c r="G89" s="86"/>
      <c r="H89" s="86"/>
      <c r="I89" s="86"/>
      <c r="J89" s="86"/>
      <c r="K89" s="86"/>
      <c r="L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9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2.7180791831764344</v>
      </c>
      <c r="D95" s="90"/>
      <c r="E95" s="86"/>
      <c r="F95" s="86"/>
      <c r="G95" s="86"/>
      <c r="I95" s="86"/>
      <c r="J95" s="86"/>
      <c r="K95" s="86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1.160770064708873E-5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334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1.160770064708873E-2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6801" r:id="rId2"/>
    <oleObject progId="Equation.DSMT4" shapeId="76802" r:id="rId3"/>
    <oleObject progId="Equation.DSMT4" shapeId="76803" r:id="rId4"/>
    <oleObject progId="Equation.DSMT4" shapeId="76804" r:id="rId5"/>
    <oleObject progId="Equation.DSMT4" shapeId="76805" r:id="rId6"/>
    <oleObject progId="Equation.DSMT4" shapeId="76806" r:id="rId7"/>
    <oleObject progId="Equation.DSMT4" shapeId="76807" r:id="rId8"/>
    <oleObject progId="Equation.DSMT4" shapeId="76808" r:id="rId9"/>
    <oleObject progId="Equation.DSMT4" shapeId="76809" r:id="rId10"/>
    <oleObject progId="Equation.DSMT4" shapeId="76810" r:id="rId11"/>
    <oleObject progId="Equation.DSMT4" shapeId="76811" r:id="rId12"/>
    <oleObject progId="Equation.DSMT4" shapeId="76812" r:id="rId13"/>
  </oleObjects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76" t="s">
        <v>80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2878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82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63">
        <v>5.7834571874299543E-6</v>
      </c>
      <c r="C5" s="199" t="s">
        <v>300</v>
      </c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65">
        <v>3.070157452416313E-6</v>
      </c>
      <c r="C6" s="198" t="s">
        <v>300</v>
      </c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65">
        <v>2.9570475120948671E-6</v>
      </c>
      <c r="C7" s="198" t="s">
        <v>301</v>
      </c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 ht="15">
      <c r="A44" s="86"/>
      <c r="C44" s="86"/>
      <c r="D44" s="86"/>
      <c r="E44" s="86"/>
      <c r="F44" s="76"/>
      <c r="H44" s="86"/>
      <c r="I44" s="86"/>
      <c r="J44" s="86"/>
      <c r="K44" s="86"/>
      <c r="L44" s="86"/>
    </row>
    <row r="45" spans="1:139" ht="15">
      <c r="A45" s="86"/>
      <c r="C45" s="86"/>
      <c r="D45" s="86"/>
      <c r="E45" s="86"/>
      <c r="F45" s="76"/>
      <c r="H45" s="86"/>
      <c r="I45" s="97"/>
      <c r="J45" s="97"/>
    </row>
    <row r="46" spans="1:139" ht="15">
      <c r="A46" s="87" t="s">
        <v>126</v>
      </c>
      <c r="C46" s="86">
        <f>SUM(B41:EB41)</f>
        <v>3</v>
      </c>
      <c r="D46" s="86"/>
      <c r="E46" s="86"/>
      <c r="F46" s="76"/>
      <c r="H46" s="86"/>
      <c r="I46" s="86"/>
      <c r="J46" s="86"/>
      <c r="Q46" s="415" t="s">
        <v>143</v>
      </c>
    </row>
    <row r="47" spans="1:139" ht="15">
      <c r="A47" s="86"/>
      <c r="C47" s="86"/>
      <c r="D47" s="86"/>
      <c r="E47" s="86"/>
      <c r="F47" s="164"/>
      <c r="H47" s="86"/>
      <c r="I47" s="86"/>
      <c r="J47" s="86"/>
      <c r="Q47" s="416"/>
    </row>
    <row r="48" spans="1:139" ht="15">
      <c r="A48" s="86"/>
      <c r="C48" s="86"/>
      <c r="D48" s="86"/>
      <c r="E48" s="86"/>
      <c r="F48" s="166"/>
      <c r="H48" s="86"/>
      <c r="I48" s="86"/>
      <c r="J48" s="86"/>
    </row>
    <row r="49" spans="1:132" ht="15">
      <c r="A49" s="86"/>
      <c r="C49" s="86"/>
      <c r="D49" s="86"/>
      <c r="E49" s="86"/>
      <c r="F49" s="16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/>
      <c r="F51"/>
      <c r="G51"/>
      <c r="H51" s="86"/>
      <c r="I51" s="97"/>
      <c r="J51" s="97"/>
    </row>
    <row r="52" spans="1:132">
      <c r="A52" s="86"/>
      <c r="B52" s="86"/>
      <c r="C52" s="86"/>
      <c r="D52" s="86"/>
      <c r="E52"/>
      <c r="F52"/>
      <c r="G52"/>
      <c r="H52" s="86"/>
      <c r="I52" s="97"/>
      <c r="J52" s="97"/>
    </row>
    <row r="53" spans="1:132">
      <c r="A53" s="86"/>
      <c r="B53" s="86"/>
      <c r="C53" s="86"/>
      <c r="D53" s="86"/>
      <c r="E53"/>
      <c r="F53"/>
      <c r="G53"/>
      <c r="H53" s="86"/>
      <c r="I53" s="97"/>
      <c r="J53" s="97"/>
    </row>
    <row r="54" spans="1:132">
      <c r="A54" s="86"/>
      <c r="B54" s="86"/>
      <c r="C54" s="86"/>
      <c r="D54" s="86"/>
      <c r="E54"/>
      <c r="F54"/>
      <c r="G54"/>
      <c r="H54" s="86"/>
      <c r="I54" s="97"/>
      <c r="J54" s="97"/>
    </row>
    <row r="55" spans="1:132">
      <c r="A55" s="86"/>
      <c r="B55" s="86"/>
      <c r="C55" s="86"/>
      <c r="D55" s="86"/>
      <c r="E55"/>
      <c r="F55"/>
      <c r="G5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/>
      <c r="F56"/>
      <c r="G56"/>
      <c r="H56" s="86"/>
      <c r="I56" s="97"/>
      <c r="J56" s="97"/>
    </row>
    <row r="57" spans="1:132">
      <c r="A57" s="86"/>
      <c r="B57" s="86"/>
      <c r="C57" s="86"/>
      <c r="D57" s="86"/>
      <c r="E57"/>
      <c r="F57"/>
      <c r="G57"/>
      <c r="H57" s="86"/>
      <c r="I57" s="97"/>
      <c r="J57" s="97"/>
    </row>
    <row r="58" spans="1:132">
      <c r="A58" s="86" t="s">
        <v>128</v>
      </c>
      <c r="B58" s="96">
        <f>AVERAGE(B5:B39)</f>
        <v>3.936887383980378E-6</v>
      </c>
      <c r="C58" s="96"/>
      <c r="D58" s="96"/>
      <c r="E58"/>
      <c r="F58"/>
      <c r="G58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/>
      <c r="F59"/>
      <c r="G59"/>
      <c r="H59" s="86"/>
      <c r="I59" s="97"/>
      <c r="J59" s="86"/>
    </row>
    <row r="60" spans="1:132">
      <c r="A60" s="86"/>
      <c r="B60" s="86"/>
      <c r="C60" s="86"/>
      <c r="D60" s="86"/>
      <c r="E60"/>
      <c r="F60"/>
      <c r="G60"/>
      <c r="H60" s="86"/>
      <c r="I60" s="86"/>
      <c r="J60" s="86"/>
    </row>
    <row r="61" spans="1:132">
      <c r="A61" s="86"/>
      <c r="B61" s="86"/>
      <c r="C61" s="86"/>
      <c r="D61" s="86"/>
      <c r="E61"/>
      <c r="F61"/>
      <c r="G61"/>
      <c r="H61" s="86"/>
      <c r="I61" s="86"/>
      <c r="J61" s="86"/>
    </row>
    <row r="62" spans="1:132">
      <c r="A62" s="86"/>
      <c r="B62" s="95"/>
      <c r="C62" s="95"/>
      <c r="D62" s="95"/>
      <c r="E62"/>
      <c r="F62"/>
      <c r="G62"/>
      <c r="H62" s="95"/>
      <c r="I62" s="95"/>
      <c r="J62" s="95"/>
      <c r="K62" s="94"/>
    </row>
    <row r="63" spans="1:132" ht="15">
      <c r="A63" s="86"/>
      <c r="B63" s="86"/>
      <c r="C63" s="86"/>
      <c r="D63" s="86"/>
      <c r="E63" s="86"/>
      <c r="F63" s="165"/>
      <c r="G63" s="86"/>
      <c r="H63" s="86"/>
      <c r="I63" s="86"/>
      <c r="J63" s="86"/>
    </row>
    <row r="64" spans="1:132" ht="15">
      <c r="A64" s="86"/>
      <c r="B64" s="86"/>
      <c r="C64" s="86"/>
      <c r="D64" s="86"/>
      <c r="E64" s="86"/>
      <c r="F64" s="165"/>
      <c r="G64" s="86"/>
      <c r="H64" s="86"/>
      <c r="I64" s="86"/>
      <c r="J64" s="86"/>
    </row>
    <row r="65" spans="1:12" s="84" customFormat="1">
      <c r="A65" s="86"/>
      <c r="C65" s="96">
        <f>AVERAGE(B5:EB39)</f>
        <v>3.936887383980378E-6</v>
      </c>
      <c r="D65" s="96"/>
      <c r="E65" s="86"/>
      <c r="F65" s="9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93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2.5605634939087354E-12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1.7070423292724901E-12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1.306538299963874E-6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1.3036347499174916E-5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334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1.3036347499174917E-2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77825" r:id="rId3"/>
    <oleObject progId="Equation.DSMT4" shapeId="77826" r:id="rId4"/>
    <oleObject progId="Equation.DSMT4" shapeId="77827" r:id="rId5"/>
    <oleObject progId="Equation.DSMT4" shapeId="77828" r:id="rId6"/>
    <oleObject progId="Equation.DSMT4" shapeId="77829" r:id="rId7"/>
    <oleObject progId="Equation.DSMT4" shapeId="77830" r:id="rId8"/>
    <oleObject progId="Equation.DSMT4" shapeId="77831" r:id="rId9"/>
    <oleObject progId="Equation.DSMT4" shapeId="77832" r:id="rId10"/>
    <oleObject progId="Equation.DSMT4" shapeId="77833" r:id="rId11"/>
    <oleObject progId="Equation.DSMT4" shapeId="77834" r:id="rId12"/>
    <oleObject progId="Equation.DSMT4" shapeId="77835" r:id="rId13"/>
    <oleObject progId="Equation.DSMT4" shapeId="77836" r:id="rId14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rgb="FFFFC000"/>
  </sheetPr>
  <dimension ref="A1:HJ210"/>
  <sheetViews>
    <sheetView workbookViewId="0">
      <selection activeCell="A76" sqref="A7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57"/>
      <c r="B2" s="194" t="s">
        <v>50</v>
      </c>
      <c r="C2" s="194" t="s">
        <v>68</v>
      </c>
      <c r="D2" s="194" t="s">
        <v>50</v>
      </c>
      <c r="E2" s="194" t="s">
        <v>80</v>
      </c>
      <c r="F2" s="195" t="s">
        <v>76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196">
        <v>667</v>
      </c>
      <c r="C3" s="196">
        <v>10670</v>
      </c>
      <c r="D3" s="196">
        <v>667</v>
      </c>
      <c r="E3" s="196">
        <v>2878</v>
      </c>
      <c r="F3" s="195">
        <v>50931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194" t="s">
        <v>61</v>
      </c>
      <c r="C4" s="194" t="s">
        <v>311</v>
      </c>
      <c r="D4" s="194" t="s">
        <v>52</v>
      </c>
      <c r="E4" s="194" t="s">
        <v>308</v>
      </c>
      <c r="F4" s="195" t="s">
        <v>302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82">
        <v>6.8386709677419362E-7</v>
      </c>
      <c r="C5" s="182">
        <v>1.010033417721519E-6</v>
      </c>
      <c r="D5" s="182">
        <v>1.1590967741935483E-6</v>
      </c>
      <c r="E5" s="182">
        <v>1.4277218543046358E-6</v>
      </c>
      <c r="F5" s="182">
        <v>1.4158278174344181E-6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82">
        <v>6.7851741935483875E-7</v>
      </c>
      <c r="C6" s="182">
        <v>1.0525974683544304E-6</v>
      </c>
      <c r="D6" s="182">
        <v>1.5514064516129032E-6</v>
      </c>
      <c r="E6" s="182">
        <v>7.404794701986755E-7</v>
      </c>
      <c r="F6" s="182">
        <v>1.1377029060519378E-6</v>
      </c>
      <c r="G6" s="19"/>
      <c r="H6" s="19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82">
        <v>7.7213677419354838E-7</v>
      </c>
      <c r="C7" s="182">
        <v>1.7485772151898734E-7</v>
      </c>
      <c r="D7" s="182">
        <v>1.7653935483870968E-6</v>
      </c>
      <c r="E7" s="182">
        <v>7.9774966887417217E-7</v>
      </c>
      <c r="F7" s="182">
        <v>1.4101329843923749E-6</v>
      </c>
      <c r="G7" s="23"/>
      <c r="H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182"/>
      <c r="C8" s="183"/>
      <c r="D8" s="183">
        <v>1.8010580645161291E-6</v>
      </c>
      <c r="E8" s="182"/>
      <c r="F8" s="193"/>
      <c r="G8" s="33"/>
      <c r="H8" s="33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82"/>
      <c r="C9" s="183"/>
      <c r="D9" s="183">
        <v>1.3017548387096775E-6</v>
      </c>
      <c r="E9" s="182"/>
      <c r="F9" s="183"/>
      <c r="G9" s="30"/>
      <c r="H9" s="3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183"/>
      <c r="C10" s="183"/>
      <c r="D10" s="183">
        <v>7.0883225806451618E-7</v>
      </c>
      <c r="E10" s="182"/>
      <c r="F10" s="183"/>
      <c r="G10" s="30"/>
      <c r="H10" s="30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183"/>
      <c r="C11" s="183"/>
      <c r="D11" s="183">
        <v>9.6294193548387106E-7</v>
      </c>
      <c r="E11" s="182"/>
      <c r="F11" s="183"/>
      <c r="G11" s="30"/>
      <c r="H11" s="16"/>
      <c r="AP11" s="26"/>
      <c r="BN11" s="23"/>
      <c r="BO11" s="23"/>
      <c r="CD11" s="26"/>
      <c r="DY11" s="29"/>
    </row>
    <row r="12" spans="1:218" ht="15">
      <c r="A12" s="16">
        <v>8</v>
      </c>
      <c r="B12" s="183"/>
      <c r="C12" s="183"/>
      <c r="D12" s="183">
        <v>5.9203096774193543E-7</v>
      </c>
      <c r="E12" s="182"/>
      <c r="F12" s="183"/>
      <c r="G12" s="30"/>
      <c r="H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197"/>
      <c r="C13" s="183"/>
      <c r="D13" s="183">
        <v>4.3599870967741938E-7</v>
      </c>
      <c r="E13" s="182"/>
      <c r="F13" s="183"/>
      <c r="G13" s="30"/>
      <c r="H13" s="16"/>
      <c r="AO13" s="31"/>
      <c r="AP13" s="26"/>
      <c r="BF13" s="26"/>
      <c r="DY13" s="29"/>
    </row>
    <row r="14" spans="1:218" ht="15">
      <c r="A14" s="16">
        <v>10</v>
      </c>
      <c r="B14" s="197"/>
      <c r="C14" s="183"/>
      <c r="D14" s="183">
        <v>2.5143483870967745E-7</v>
      </c>
      <c r="E14" s="182"/>
      <c r="F14" s="183"/>
      <c r="G14" s="30"/>
      <c r="H14" s="30"/>
      <c r="AO14" s="31"/>
      <c r="DY14" s="29"/>
    </row>
    <row r="15" spans="1:218" ht="15">
      <c r="A15" s="16">
        <v>11</v>
      </c>
      <c r="B15" s="197"/>
      <c r="C15" s="183"/>
      <c r="D15" s="183">
        <v>1.6584000000000001E-7</v>
      </c>
      <c r="E15" s="182"/>
      <c r="F15" s="183"/>
      <c r="G15" s="30"/>
      <c r="H15" s="30"/>
      <c r="AO15" s="31"/>
      <c r="DY15" s="29"/>
    </row>
    <row r="16" spans="1:218" ht="15">
      <c r="A16" s="16">
        <v>12</v>
      </c>
      <c r="B16" s="197"/>
      <c r="C16" s="183"/>
      <c r="D16" s="197">
        <v>2.1487870967741937E-7</v>
      </c>
      <c r="E16" s="182"/>
      <c r="F16" s="197"/>
      <c r="G16" s="30"/>
      <c r="H16" s="30"/>
      <c r="AO16" s="31"/>
      <c r="DY16" s="29"/>
    </row>
    <row r="17" spans="1:129" ht="15">
      <c r="A17" s="16">
        <v>13</v>
      </c>
      <c r="B17" s="197"/>
      <c r="C17" s="183"/>
      <c r="D17" s="197">
        <v>2.3092774193548386E-7</v>
      </c>
      <c r="E17" s="182"/>
      <c r="F17" s="197"/>
      <c r="G17" s="30"/>
      <c r="H17" s="30"/>
      <c r="AO17" s="31"/>
      <c r="DY17" s="29"/>
    </row>
    <row r="18" spans="1:129" ht="15">
      <c r="A18" s="16">
        <v>14</v>
      </c>
      <c r="B18" s="197"/>
      <c r="C18" s="183"/>
      <c r="D18" s="197">
        <v>2.0150451612903226E-7</v>
      </c>
      <c r="E18" s="182"/>
      <c r="F18" s="197"/>
      <c r="G18" s="30"/>
      <c r="H18" s="30"/>
      <c r="AO18" s="31"/>
      <c r="DY18" s="29"/>
    </row>
    <row r="19" spans="1:129" ht="15">
      <c r="A19" s="16">
        <v>15</v>
      </c>
      <c r="B19" s="182"/>
      <c r="C19" s="183"/>
      <c r="D19" s="183">
        <v>9.896903225806451E-8</v>
      </c>
      <c r="E19" s="182"/>
      <c r="F19" s="183"/>
      <c r="G19" s="30"/>
      <c r="H19" s="30"/>
      <c r="AO19" s="31"/>
      <c r="DY19" s="29"/>
    </row>
    <row r="20" spans="1:129" ht="15">
      <c r="A20" s="16">
        <v>16</v>
      </c>
      <c r="B20" s="182"/>
      <c r="C20" s="183"/>
      <c r="D20" s="183">
        <v>3.4772903225806451E-7</v>
      </c>
      <c r="E20" s="182"/>
      <c r="F20" s="183"/>
      <c r="G20" s="30"/>
      <c r="H20" s="30"/>
      <c r="AO20" s="31"/>
      <c r="DY20" s="29"/>
    </row>
    <row r="21" spans="1:129" ht="15">
      <c r="A21" s="16">
        <v>17</v>
      </c>
      <c r="B21" s="182"/>
      <c r="C21" s="183"/>
      <c r="D21" s="183">
        <v>9.4510967741935481E-7</v>
      </c>
      <c r="E21" s="182"/>
      <c r="F21" s="183"/>
      <c r="G21" s="30"/>
      <c r="H21" s="30"/>
      <c r="DY21" s="29"/>
    </row>
    <row r="22" spans="1:129" ht="15">
      <c r="A22" s="16">
        <v>18</v>
      </c>
      <c r="B22" s="182"/>
      <c r="C22" s="183"/>
      <c r="D22" s="183">
        <v>1.3195870967741936E-6</v>
      </c>
      <c r="E22" s="182"/>
      <c r="F22" s="183"/>
      <c r="G22" s="30"/>
      <c r="H22" s="30"/>
      <c r="DY22" s="29"/>
    </row>
    <row r="23" spans="1:129" ht="15">
      <c r="A23" s="16">
        <v>19</v>
      </c>
      <c r="B23" s="62"/>
      <c r="C23" s="30"/>
      <c r="D23" s="30"/>
      <c r="F23" s="30"/>
      <c r="G23" s="30"/>
      <c r="H23" s="30"/>
      <c r="DY23" s="29"/>
    </row>
    <row r="24" spans="1:129">
      <c r="A24" s="16">
        <v>20</v>
      </c>
      <c r="B24" s="161"/>
      <c r="C24" s="161"/>
      <c r="D24" s="161"/>
      <c r="E24" s="161"/>
      <c r="F24" s="161"/>
      <c r="H24" s="30"/>
      <c r="DY24" s="29"/>
    </row>
    <row r="25" spans="1:129">
      <c r="A25" s="16">
        <v>21</v>
      </c>
      <c r="H25" s="30"/>
      <c r="DY25" s="29"/>
    </row>
    <row r="26" spans="1:129">
      <c r="A26" s="16">
        <v>22</v>
      </c>
      <c r="H26" s="30"/>
      <c r="DY26" s="29"/>
    </row>
    <row r="27" spans="1:129">
      <c r="A27" s="16">
        <v>23</v>
      </c>
      <c r="H27" s="30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DY28" s="29"/>
    </row>
    <row r="29" spans="1:129" ht="15">
      <c r="A29" s="16">
        <v>25</v>
      </c>
      <c r="B29" s="62"/>
      <c r="C29" s="62"/>
      <c r="D29" s="62"/>
      <c r="E29" s="62"/>
      <c r="F29" s="62"/>
      <c r="G29" s="30"/>
      <c r="H29" s="30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DY30" s="29"/>
    </row>
    <row r="31" spans="1:129">
      <c r="A31" s="16">
        <v>27</v>
      </c>
      <c r="G31" s="30"/>
      <c r="H31" s="30"/>
      <c r="DY31" s="29"/>
    </row>
    <row r="32" spans="1:129">
      <c r="A32" s="16">
        <v>28</v>
      </c>
      <c r="G32" s="30"/>
      <c r="H32" s="30"/>
      <c r="DY32" s="29"/>
    </row>
    <row r="33" spans="1:139">
      <c r="A33" s="16">
        <v>29</v>
      </c>
      <c r="G33" s="30"/>
      <c r="H33" s="30"/>
      <c r="DY33" s="29"/>
    </row>
    <row r="34" spans="1:139">
      <c r="A34" s="16">
        <v>30</v>
      </c>
      <c r="G34" s="30"/>
      <c r="H34" s="30"/>
      <c r="I34" s="30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18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30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29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7.1150709677419351E-7</v>
      </c>
      <c r="C58" s="35">
        <f>AVERAGE(C5:C39)</f>
        <v>7.4582953586497883E-7</v>
      </c>
      <c r="D58" s="35">
        <f>AVERAGE(D5:D39)</f>
        <v>7.8080523297491049E-7</v>
      </c>
      <c r="E58" s="35">
        <f>AVERAGE(E5:E39)</f>
        <v>9.8865033112582768E-7</v>
      </c>
      <c r="F58" s="35">
        <f>AVERAGE(F5:F39)</f>
        <v>1.3212212359595769E-6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8.4520395975740398E-7</v>
      </c>
      <c r="D65" s="35"/>
      <c r="E65" s="15"/>
      <c r="F65" s="15"/>
    </row>
    <row r="66" spans="1:12">
      <c r="A66" s="34" t="s">
        <v>129</v>
      </c>
      <c r="B66" s="15"/>
      <c r="C66" s="15"/>
      <c r="D66" s="15"/>
      <c r="E66" s="15"/>
      <c r="F66" s="15"/>
    </row>
    <row r="67" spans="1:12">
      <c r="A67" s="15"/>
      <c r="B67" s="15"/>
      <c r="C67" s="15"/>
      <c r="D67" s="15"/>
      <c r="E67" s="15"/>
      <c r="F67" s="15"/>
    </row>
    <row r="68" spans="1:12">
      <c r="A68" s="15"/>
      <c r="B68" s="15"/>
      <c r="C68" s="15"/>
      <c r="D68" s="15"/>
      <c r="E68" s="15"/>
      <c r="F68" s="15"/>
    </row>
    <row r="69" spans="1:12">
      <c r="A69" s="15"/>
      <c r="B69" s="15"/>
      <c r="C69" s="15"/>
      <c r="D69" s="15"/>
      <c r="E69" s="15"/>
      <c r="F69" s="15"/>
    </row>
    <row r="70" spans="1:12">
      <c r="A70" s="34" t="s">
        <v>130</v>
      </c>
      <c r="B70" s="38"/>
      <c r="C70" s="40">
        <f>VAR(B5:EB39)</f>
        <v>2.5979710135784869E-13</v>
      </c>
      <c r="D70" s="40"/>
      <c r="E70" s="38"/>
      <c r="F70" s="38"/>
    </row>
    <row r="71" spans="1:12">
      <c r="A71" s="15"/>
      <c r="B71" s="15"/>
      <c r="C71" s="15"/>
      <c r="D71" s="15"/>
      <c r="E71" s="15"/>
      <c r="F71" s="15"/>
    </row>
    <row r="72" spans="1:12">
      <c r="A72" s="15"/>
      <c r="B72" s="15"/>
      <c r="C72" s="15"/>
      <c r="D72" s="15"/>
      <c r="E72" s="15"/>
      <c r="F72" s="15"/>
    </row>
    <row r="73" spans="1:12">
      <c r="A73" s="15"/>
      <c r="B73" s="15"/>
      <c r="C73" s="15"/>
      <c r="D73" s="15"/>
      <c r="E73" s="15"/>
      <c r="F73" s="15"/>
    </row>
    <row r="74" spans="1:12">
      <c r="A74" s="15"/>
      <c r="B74" s="15"/>
      <c r="C74" s="15"/>
      <c r="D74" s="15"/>
      <c r="E74" s="15"/>
      <c r="F74" s="15"/>
    </row>
    <row r="75" spans="1:12">
      <c r="A75" s="15"/>
      <c r="B75" s="15"/>
      <c r="C75" s="15"/>
      <c r="D75" s="15"/>
      <c r="E75" s="15"/>
      <c r="F75" s="15"/>
    </row>
    <row r="76" spans="1:12">
      <c r="A76" s="15" t="s">
        <v>131</v>
      </c>
      <c r="C76" s="15">
        <v>3</v>
      </c>
      <c r="D76" s="15"/>
      <c r="E76" s="15"/>
      <c r="F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0.36666666666666664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9.5258937164544506E-14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3.0864046585719203E-7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2.4620213500711365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15">
        <f>C65+C95*C89</f>
        <v>1.6050833761937126E-6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4577" r:id="rId2"/>
    <oleObject progId="Equation.DSMT4" shapeId="24578" r:id="rId3"/>
    <oleObject progId="Equation.DSMT4" shapeId="24579" r:id="rId4"/>
    <oleObject progId="Equation.DSMT4" shapeId="24580" r:id="rId5"/>
    <oleObject progId="Equation.DSMT4" shapeId="24581" r:id="rId6"/>
    <oleObject progId="Equation.DSMT4" shapeId="24582" r:id="rId7"/>
    <oleObject progId="Equation.DSMT4" shapeId="24583" r:id="rId8"/>
    <oleObject progId="Equation.DSMT4" shapeId="24584" r:id="rId9"/>
    <oleObject progId="Equation.DSMT4" shapeId="24585" r:id="rId10"/>
    <oleObject progId="Equation.DSMT4" shapeId="24586" r:id="rId11"/>
    <oleObject progId="Equation.DSMT4" shapeId="24587" r:id="rId12"/>
    <oleObject progId="Equation.DSMT4" shapeId="24588" r:id="rId13"/>
  </oleObject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>
    <tabColor rgb="FF92D050"/>
  </sheetPr>
  <dimension ref="A1:HJ210"/>
  <sheetViews>
    <sheetView workbookViewId="0">
      <selection activeCell="C98" sqref="C98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50</v>
      </c>
      <c r="C2" s="76" t="s">
        <v>50</v>
      </c>
      <c r="D2" s="76" t="s">
        <v>76</v>
      </c>
      <c r="E2" s="76" t="s">
        <v>76</v>
      </c>
      <c r="F2" s="76" t="s">
        <v>68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 s="76">
        <v>667</v>
      </c>
      <c r="D3" s="76">
        <v>50931</v>
      </c>
      <c r="E3" s="76">
        <v>50931</v>
      </c>
      <c r="F3" s="76">
        <v>10670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52</v>
      </c>
      <c r="C4" s="76" t="s">
        <v>61</v>
      </c>
      <c r="D4" s="76" t="s">
        <v>302</v>
      </c>
      <c r="E4" s="76" t="s">
        <v>303</v>
      </c>
      <c r="F4" s="76" t="s">
        <v>311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2.34452550693198E-7</v>
      </c>
      <c r="C5" s="133">
        <v>1.8041349479774199E-7</v>
      </c>
      <c r="D5" s="133">
        <v>1.8976622153147499E-6</v>
      </c>
      <c r="E5" s="133">
        <v>1.8976622153147499E-6</v>
      </c>
      <c r="F5" s="133">
        <v>2.1150484523302701E-6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2.30258766362984E-7</v>
      </c>
      <c r="C6" s="133">
        <v>2.3460200669208499E-7</v>
      </c>
      <c r="D6" s="133">
        <v>1.0523594999719301E-6</v>
      </c>
      <c r="E6" s="133">
        <v>1.0523594999719301E-6</v>
      </c>
      <c r="F6" s="133">
        <v>1.20106772949878E-6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7.5905798166033995E-8</v>
      </c>
      <c r="C7" s="133">
        <v>2.1379758297098501E-7</v>
      </c>
      <c r="D7" s="133">
        <v>1.41285524884101E-6</v>
      </c>
      <c r="E7" s="133">
        <v>1.41285524884101E-6</v>
      </c>
      <c r="F7" s="133">
        <v>1.38719417689896E-6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C8" s="16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61"/>
      <c r="C9" s="161"/>
      <c r="D9" s="161"/>
      <c r="E9" s="161"/>
      <c r="F9" s="16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AO14" s="31"/>
      <c r="DY14" s="29"/>
    </row>
    <row r="15" spans="1:218" ht="15">
      <c r="A15" s="16">
        <v>11</v>
      </c>
      <c r="B15" s="62"/>
      <c r="C15" s="30"/>
      <c r="AO15" s="31"/>
      <c r="DY15" s="29"/>
    </row>
    <row r="16" spans="1:218" ht="15">
      <c r="A16" s="16">
        <v>12</v>
      </c>
      <c r="B16" s="62"/>
      <c r="C16" s="30"/>
      <c r="AO16" s="31"/>
      <c r="DY16" s="29"/>
    </row>
    <row r="17" spans="1:129" ht="15">
      <c r="A17" s="16">
        <v>13</v>
      </c>
      <c r="B17" s="62"/>
      <c r="C17" s="30"/>
      <c r="AO17" s="31"/>
      <c r="DY17" s="29"/>
    </row>
    <row r="18" spans="1:129" ht="15">
      <c r="A18" s="16">
        <v>14</v>
      </c>
      <c r="B18" s="62"/>
      <c r="C18" s="30"/>
      <c r="AO18" s="31"/>
      <c r="DY18" s="29"/>
    </row>
    <row r="19" spans="1:129" ht="15">
      <c r="A19" s="16">
        <v>15</v>
      </c>
      <c r="B19" s="62"/>
      <c r="C19" s="30"/>
      <c r="AO19" s="31"/>
      <c r="DY19" s="29"/>
    </row>
    <row r="20" spans="1:129" ht="15">
      <c r="A20" s="16">
        <v>16</v>
      </c>
      <c r="B20" s="62"/>
      <c r="C20" s="30"/>
      <c r="AO20" s="31"/>
      <c r="DY20" s="29"/>
    </row>
    <row r="21" spans="1:129" ht="15">
      <c r="A21" s="16">
        <v>17</v>
      </c>
      <c r="B21" s="62"/>
      <c r="C21" s="30"/>
      <c r="DY21" s="29"/>
    </row>
    <row r="22" spans="1:129" ht="15">
      <c r="A22" s="16">
        <v>18</v>
      </c>
      <c r="B22" s="62"/>
      <c r="C22" s="30"/>
      <c r="DY22" s="29"/>
    </row>
    <row r="23" spans="1:129" ht="15">
      <c r="A23" s="16">
        <v>19</v>
      </c>
      <c r="B23" s="62"/>
      <c r="C23" s="30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COUNT(F8:F39)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12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1.8020570507407201E-7</v>
      </c>
      <c r="C58" s="35">
        <f>AVERAGE(C5:C39)</f>
        <v>2.0960436148693734E-7</v>
      </c>
      <c r="D58" s="35">
        <f>AVERAGE(D5:D39)</f>
        <v>1.4542923213758965E-6</v>
      </c>
      <c r="E58" s="35">
        <f>AVERAGE(E5:E39)</f>
        <v>1.4542923213758965E-6</v>
      </c>
      <c r="F58" s="35" t="e">
        <f>AVERAGE(F8:F39)</f>
        <v>#DIV/0!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9.7323296577776121E-7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5.2064966291056756E-13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0.41666666666666663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2.169373595460698E-13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4.6576534815942439E-7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2.7180791831764344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15">
        <f>C65+C95*C89</f>
        <v>2.239220062854817E-6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335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2.2392200628548169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0417" r:id="rId2"/>
    <oleObject progId="Equation.DSMT4" shapeId="60418" r:id="rId3"/>
    <oleObject progId="Equation.DSMT4" shapeId="60419" r:id="rId4"/>
    <oleObject progId="Equation.DSMT4" shapeId="60420" r:id="rId5"/>
    <oleObject progId="Equation.DSMT4" shapeId="60421" r:id="rId6"/>
    <oleObject progId="Equation.DSMT4" shapeId="60422" r:id="rId7"/>
    <oleObject progId="Equation.DSMT4" shapeId="60423" r:id="rId8"/>
    <oleObject progId="Equation.DSMT4" shapeId="60424" r:id="rId9"/>
    <oleObject progId="Equation.DSMT4" shapeId="60425" r:id="rId10"/>
    <oleObject progId="Equation.DSMT4" shapeId="60426" r:id="rId11"/>
    <oleObject progId="Equation.DSMT4" shapeId="60427" r:id="rId12"/>
    <oleObject progId="Equation.DSMT4" shapeId="60428" r:id="rId13"/>
  </oleObject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>
    <tabColor rgb="FF92D050"/>
  </sheetPr>
  <dimension ref="A1:HJ210"/>
  <sheetViews>
    <sheetView workbookViewId="0">
      <selection activeCell="C104" sqref="C104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52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2.34452550693198E-7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2.30258766362984E-7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7.5905798166033995E-8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1.8020570507407201E-7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1.8020570507407201E-7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8.1632498925211319E-15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5.4421665950140879E-15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7.3771041710240801E-8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6.9398831038862707E-7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335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1.9365715255259786E-7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0.69398831038862707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1441" r:id="rId2"/>
    <oleObject progId="Equation.DSMT4" shapeId="61442" r:id="rId3"/>
    <oleObject progId="Equation.DSMT4" shapeId="61443" r:id="rId4"/>
    <oleObject progId="Equation.DSMT4" shapeId="61444" r:id="rId5"/>
    <oleObject progId="Equation.DSMT4" shapeId="61445" r:id="rId6"/>
    <oleObject progId="Equation.DSMT4" shapeId="61446" r:id="rId7"/>
    <oleObject progId="Equation.DSMT4" shapeId="61447" r:id="rId8"/>
    <oleObject progId="Equation.DSMT4" shapeId="61448" r:id="rId9"/>
    <oleObject progId="Equation.DSMT4" shapeId="61449" r:id="rId10"/>
    <oleObject progId="Equation.DSMT4" shapeId="61450" r:id="rId11"/>
    <oleObject progId="Equation.DSMT4" shapeId="61451" r:id="rId12"/>
    <oleObject progId="Equation.DSMT4" shapeId="61452" r:id="rId13"/>
  </oleObjects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>
    <tabColor rgb="FF92D050"/>
  </sheetPr>
  <dimension ref="A1:HJ210"/>
  <sheetViews>
    <sheetView workbookViewId="0">
      <selection activeCell="C98" sqref="C98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76" t="s">
        <v>50</v>
      </c>
      <c r="D2" s="76" t="s">
        <v>68</v>
      </c>
      <c r="E2" s="76" t="s">
        <v>76</v>
      </c>
      <c r="F2" s="76" t="s">
        <v>76</v>
      </c>
      <c r="G2" s="84"/>
      <c r="H2" s="84"/>
      <c r="I2"/>
      <c r="J2"/>
      <c r="K2"/>
      <c r="L2"/>
      <c r="M2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76">
        <v>667</v>
      </c>
      <c r="D3" s="76">
        <v>10670</v>
      </c>
      <c r="E3" s="76">
        <v>50931</v>
      </c>
      <c r="F3" s="76">
        <v>50931</v>
      </c>
      <c r="G3" s="84"/>
      <c r="H3" s="84"/>
      <c r="I3"/>
      <c r="J3"/>
      <c r="K3"/>
      <c r="L3"/>
      <c r="M3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52</v>
      </c>
      <c r="C4" s="76" t="s">
        <v>61</v>
      </c>
      <c r="D4" s="76" t="s">
        <v>311</v>
      </c>
      <c r="E4" s="76" t="s">
        <v>302</v>
      </c>
      <c r="F4" s="76" t="s">
        <v>303</v>
      </c>
      <c r="G4" s="84"/>
      <c r="H4" s="84"/>
      <c r="I4"/>
      <c r="J4"/>
      <c r="K4"/>
      <c r="L4"/>
      <c r="M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63">
        <v>2.0904091939225783E-6</v>
      </c>
      <c r="C5" s="163">
        <v>1.6085899987772866E-6</v>
      </c>
      <c r="D5" s="163">
        <v>2.433108903136391E-5</v>
      </c>
      <c r="E5" s="163">
        <v>3.2766300917768016E-5</v>
      </c>
      <c r="F5" s="163">
        <v>3.2766300917768016E-5</v>
      </c>
      <c r="I5"/>
      <c r="J5"/>
      <c r="K5"/>
      <c r="L5"/>
      <c r="M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65">
        <v>2.0530168717009282E-6</v>
      </c>
      <c r="C6" s="166">
        <v>2.0917417628932999E-6</v>
      </c>
      <c r="D6" s="166">
        <v>1.3816839905930266E-5</v>
      </c>
      <c r="E6" s="166">
        <v>1.8170740699515324E-5</v>
      </c>
      <c r="F6" s="166">
        <v>1.8170740699515324E-5</v>
      </c>
      <c r="I6"/>
      <c r="J6"/>
      <c r="K6"/>
      <c r="L6"/>
      <c r="M6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65">
        <v>6.7678589074489664E-7</v>
      </c>
      <c r="C7" s="166">
        <v>1.9062468365542017E-6</v>
      </c>
      <c r="D7" s="167">
        <v>1.5958000860326261E-5</v>
      </c>
      <c r="E7" s="167">
        <v>2.4395300629988107E-5</v>
      </c>
      <c r="F7" s="167">
        <v>2.4395300629988107E-5</v>
      </c>
      <c r="I7"/>
      <c r="J7"/>
      <c r="K7"/>
      <c r="L7"/>
      <c r="M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/>
      <c r="D8"/>
      <c r="E8"/>
      <c r="F8"/>
      <c r="G8"/>
      <c r="H8"/>
      <c r="I8"/>
      <c r="J8"/>
      <c r="K8"/>
      <c r="L8"/>
      <c r="M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7"/>
      <c r="D9" s="107"/>
      <c r="E9" s="107"/>
      <c r="F9" s="107"/>
      <c r="G9"/>
      <c r="H9"/>
      <c r="I9"/>
      <c r="J9"/>
      <c r="K9"/>
      <c r="L9"/>
      <c r="M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76"/>
      <c r="C10" s="76"/>
      <c r="D10" s="76"/>
      <c r="E10" s="76"/>
      <c r="F10" s="76"/>
      <c r="G10"/>
      <c r="H10"/>
      <c r="I10"/>
      <c r="J10"/>
      <c r="K10"/>
      <c r="L10"/>
      <c r="M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76"/>
      <c r="C11" s="76"/>
      <c r="D11" s="76"/>
      <c r="E11" s="76"/>
      <c r="F11" s="76"/>
      <c r="G11"/>
      <c r="H11"/>
      <c r="I11"/>
      <c r="J11"/>
      <c r="K11"/>
      <c r="L11"/>
      <c r="M11"/>
      <c r="AP11" s="99"/>
      <c r="BN11" s="23"/>
      <c r="BO11" s="23"/>
      <c r="CD11" s="99"/>
      <c r="DY11" s="100"/>
    </row>
    <row r="12" spans="1:218" ht="15">
      <c r="A12" s="106">
        <v>8</v>
      </c>
      <c r="B12" s="76"/>
      <c r="C12" s="76"/>
      <c r="D12" s="76"/>
      <c r="E12" s="76"/>
      <c r="F12" s="76"/>
      <c r="G12"/>
      <c r="H12"/>
      <c r="I12"/>
      <c r="J12"/>
      <c r="K12"/>
      <c r="L12"/>
      <c r="M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33"/>
      <c r="C13" s="133"/>
      <c r="D13" s="133"/>
      <c r="E13" s="133"/>
      <c r="F13" s="133"/>
      <c r="G13"/>
      <c r="H13"/>
      <c r="I13"/>
      <c r="J13"/>
      <c r="K13"/>
      <c r="L13"/>
      <c r="M13"/>
      <c r="AO13" s="108"/>
      <c r="AP13" s="99"/>
      <c r="BF13" s="99"/>
      <c r="DY13" s="100"/>
    </row>
    <row r="14" spans="1:218" ht="15">
      <c r="A14" s="106">
        <v>10</v>
      </c>
      <c r="B14" s="133"/>
      <c r="C14" s="133"/>
      <c r="D14" s="133"/>
      <c r="E14" s="133"/>
      <c r="F14" s="133"/>
      <c r="G14"/>
      <c r="H14"/>
      <c r="I14"/>
      <c r="J14"/>
      <c r="K14"/>
      <c r="L14"/>
      <c r="M14"/>
      <c r="AO14" s="108"/>
      <c r="DY14" s="100"/>
    </row>
    <row r="15" spans="1:218" ht="15">
      <c r="A15" s="106">
        <v>11</v>
      </c>
      <c r="B15" s="133"/>
      <c r="C15" s="133"/>
      <c r="D15" s="133"/>
      <c r="E15" s="133"/>
      <c r="F15" s="133"/>
      <c r="G15"/>
      <c r="H15"/>
      <c r="I15"/>
      <c r="J15"/>
      <c r="K15"/>
      <c r="L15"/>
      <c r="M15"/>
      <c r="AO15" s="108"/>
      <c r="DY15" s="100"/>
    </row>
    <row r="16" spans="1:218" ht="15">
      <c r="A16" s="106">
        <v>12</v>
      </c>
      <c r="B16" s="107"/>
      <c r="C16"/>
      <c r="D16"/>
      <c r="F16"/>
      <c r="G16"/>
      <c r="H16"/>
      <c r="I16"/>
      <c r="J16"/>
      <c r="K16"/>
      <c r="L16"/>
      <c r="M16"/>
      <c r="AO16" s="108"/>
      <c r="DY16" s="100"/>
    </row>
    <row r="17" spans="1:129" ht="15">
      <c r="A17" s="106">
        <v>13</v>
      </c>
      <c r="B17" s="107"/>
      <c r="C17"/>
      <c r="D17"/>
      <c r="F17"/>
      <c r="G17"/>
      <c r="H17"/>
      <c r="I17"/>
      <c r="J17"/>
      <c r="K17"/>
      <c r="L17"/>
      <c r="M17"/>
      <c r="AO17" s="108"/>
      <c r="DY17" s="100"/>
    </row>
    <row r="18" spans="1:129" ht="15">
      <c r="A18" s="106">
        <v>14</v>
      </c>
      <c r="G18"/>
      <c r="H18"/>
      <c r="I18"/>
      <c r="J18"/>
      <c r="K18"/>
      <c r="L18"/>
      <c r="M18"/>
      <c r="AO18" s="108"/>
      <c r="DY18" s="100"/>
    </row>
    <row r="19" spans="1:129" ht="15">
      <c r="A19" s="106">
        <v>15</v>
      </c>
      <c r="G19"/>
      <c r="H19"/>
      <c r="I19"/>
      <c r="J19"/>
      <c r="K19"/>
      <c r="L19"/>
      <c r="M19"/>
      <c r="AO19" s="108"/>
      <c r="DY19" s="100"/>
    </row>
    <row r="20" spans="1:129" ht="15">
      <c r="A20" s="106">
        <v>16</v>
      </c>
      <c r="G20"/>
      <c r="H20"/>
      <c r="I20"/>
      <c r="J20"/>
      <c r="K20"/>
      <c r="L20"/>
      <c r="M20"/>
      <c r="AO20" s="108"/>
      <c r="DY20" s="100"/>
    </row>
    <row r="21" spans="1:129">
      <c r="A21" s="106">
        <v>17</v>
      </c>
      <c r="G21"/>
      <c r="H21"/>
      <c r="I21"/>
      <c r="DY21" s="100"/>
    </row>
    <row r="22" spans="1:129">
      <c r="A22" s="106">
        <v>18</v>
      </c>
      <c r="G22"/>
      <c r="H22"/>
      <c r="I22"/>
      <c r="DY22" s="100"/>
    </row>
    <row r="23" spans="1:129">
      <c r="A23" s="106">
        <v>19</v>
      </c>
      <c r="G23"/>
      <c r="H23"/>
      <c r="I23"/>
      <c r="DY23" s="100"/>
    </row>
    <row r="24" spans="1:129">
      <c r="A24" s="106">
        <v>20</v>
      </c>
      <c r="DY24" s="100"/>
    </row>
    <row r="25" spans="1:129" ht="15">
      <c r="A25" s="106">
        <v>21</v>
      </c>
      <c r="B25" s="107"/>
      <c r="C25" s="105"/>
      <c r="D25" s="105"/>
      <c r="E25" s="105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COUNT(F5:F39)</f>
        <v>3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15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14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1.6067373187894674E-6</v>
      </c>
      <c r="C58" s="96">
        <f>AVERAGE(C5:C39)</f>
        <v>1.8688595327415962E-6</v>
      </c>
      <c r="D58" s="96">
        <f>AVERAGE(D5:D39)</f>
        <v>1.8035309932540145E-5</v>
      </c>
      <c r="E58" s="96">
        <f>AVERAGE(E5:E39)</f>
        <v>2.5110780749090482E-5</v>
      </c>
      <c r="F58" s="96">
        <f>AVERAGE(F5:F39)</f>
        <v>2.5110780749090482E-5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1.4346493656450434E-5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1.4055356923160344E-10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0.39999999999999997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5.622142769264137E-11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7.498094937558564E-6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2.6244940644958863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3.4025199315099541E-5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335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3.4025199315099543E-2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78849" r:id="rId3"/>
    <oleObject progId="Equation.DSMT4" shapeId="78850" r:id="rId4"/>
    <oleObject progId="Equation.DSMT4" shapeId="78851" r:id="rId5"/>
    <oleObject progId="Equation.DSMT4" shapeId="78852" r:id="rId6"/>
    <oleObject progId="Equation.DSMT4" shapeId="78853" r:id="rId7"/>
    <oleObject progId="Equation.DSMT4" shapeId="78854" r:id="rId8"/>
    <oleObject progId="Equation.DSMT4" shapeId="78855" r:id="rId9"/>
    <oleObject progId="Equation.DSMT4" shapeId="78856" r:id="rId10"/>
    <oleObject progId="Equation.DSMT4" shapeId="78857" r:id="rId11"/>
    <oleObject progId="Equation.DSMT4" shapeId="78858" r:id="rId12"/>
    <oleObject progId="Equation.DSMT4" shapeId="78859" r:id="rId13"/>
    <oleObject progId="Equation.DSMT4" shapeId="78860" r:id="rId14"/>
  </oleObjects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>
    <tabColor rgb="FF92D050"/>
  </sheetPr>
  <dimension ref="A1:HJ210"/>
  <sheetViews>
    <sheetView workbookViewId="0">
      <selection activeCell="C104" sqref="C104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52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63">
        <v>2.0904091939225783E-6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65">
        <v>2.0530168717009282E-6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65">
        <v>6.7678589074489664E-7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1.6067373187894674E-6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1.6067373187894674E-6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6.4895679033188469E-13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4.3263786022125644E-13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6.5775212673259864E-7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6.187689322303758E-6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335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1.9365715255259784E-6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6.187689322303758E-3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9873" r:id="rId2"/>
    <oleObject progId="Equation.DSMT4" shapeId="79874" r:id="rId3"/>
    <oleObject progId="Equation.DSMT4" shapeId="79875" r:id="rId4"/>
    <oleObject progId="Equation.DSMT4" shapeId="79876" r:id="rId5"/>
    <oleObject progId="Equation.DSMT4" shapeId="79877" r:id="rId6"/>
    <oleObject progId="Equation.DSMT4" shapeId="79878" r:id="rId7"/>
    <oleObject progId="Equation.DSMT4" shapeId="79879" r:id="rId8"/>
    <oleObject progId="Equation.DSMT4" shapeId="79880" r:id="rId9"/>
    <oleObject progId="Equation.DSMT4" shapeId="79881" r:id="rId10"/>
    <oleObject progId="Equation.DSMT4" shapeId="79882" r:id="rId11"/>
    <oleObject progId="Equation.DSMT4" shapeId="79883" r:id="rId12"/>
    <oleObject progId="Equation.DSMT4" shapeId="79884" r:id="rId13"/>
  </oleObjects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>
    <tabColor rgb="FF92D050"/>
  </sheetPr>
  <dimension ref="A1:HJ210"/>
  <sheetViews>
    <sheetView workbookViewId="0">
      <selection activeCell="C104" sqref="C104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83"/>
      <c r="B2" s="76" t="s">
        <v>50</v>
      </c>
      <c r="C2" s="76" t="s">
        <v>68</v>
      </c>
      <c r="D2" s="76" t="s">
        <v>62</v>
      </c>
      <c r="E2" s="76" t="s">
        <v>50</v>
      </c>
      <c r="F2" s="76" t="s">
        <v>76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 s="76">
        <v>10670</v>
      </c>
      <c r="D3" s="76">
        <v>4125</v>
      </c>
      <c r="E3" s="76">
        <v>667</v>
      </c>
      <c r="F3" s="76">
        <v>50931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52</v>
      </c>
      <c r="C4" s="76" t="s">
        <v>311</v>
      </c>
      <c r="D4" s="76" t="s">
        <v>64</v>
      </c>
      <c r="E4" s="76" t="s">
        <v>61</v>
      </c>
      <c r="F4" s="76" t="s">
        <v>302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3.1955014316702501E-7</v>
      </c>
      <c r="C5" s="133">
        <v>3.0524442282233898E-6</v>
      </c>
      <c r="D5" s="133">
        <v>3.2545485853290701E-6</v>
      </c>
      <c r="E5" s="133">
        <v>5.1516090989771098E-6</v>
      </c>
      <c r="F5" s="133">
        <v>8.0474934686495701E-6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1.9614635653143099E-7</v>
      </c>
      <c r="C6" s="133">
        <v>2.8950818235475499E-6</v>
      </c>
      <c r="D6" s="133">
        <v>2.61189948528616E-6</v>
      </c>
      <c r="E6" s="133">
        <v>1.3669723224578201E-7</v>
      </c>
      <c r="F6" s="133">
        <v>8.4339366008483395E-6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1.55342098572349E-7</v>
      </c>
      <c r="C7" s="133">
        <v>1.7291355986555701E-6</v>
      </c>
      <c r="D7" s="133">
        <v>2.9388277490374701E-6</v>
      </c>
      <c r="E7" s="133">
        <v>4.4727211163133602E-6</v>
      </c>
      <c r="F7" s="133">
        <v>1.03412020742481E-5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61"/>
      <c r="C9" s="161"/>
      <c r="D9" s="161"/>
      <c r="E9" s="161"/>
      <c r="F9" s="16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AO12" s="31"/>
      <c r="AP12" s="26"/>
      <c r="BF12" s="26"/>
      <c r="BN12" s="23"/>
      <c r="BO12" s="23"/>
      <c r="DY12" s="29"/>
    </row>
    <row r="13" spans="1:218" ht="15">
      <c r="A13" s="16">
        <v>9</v>
      </c>
      <c r="AO13" s="31"/>
      <c r="AP13" s="26"/>
      <c r="BF13" s="26"/>
      <c r="DY13" s="29"/>
    </row>
    <row r="14" spans="1:218" ht="15">
      <c r="A14" s="16">
        <v>10</v>
      </c>
      <c r="AO14" s="31"/>
      <c r="DY14" s="29"/>
    </row>
    <row r="15" spans="1:218" ht="15">
      <c r="A15" s="16">
        <v>11</v>
      </c>
      <c r="AO15" s="31"/>
      <c r="DY15" s="29"/>
    </row>
    <row r="16" spans="1:218" ht="15">
      <c r="A16" s="16">
        <v>12</v>
      </c>
      <c r="AO16" s="31"/>
      <c r="DY16" s="29"/>
    </row>
    <row r="17" spans="1:129" ht="15">
      <c r="A17" s="16">
        <v>13</v>
      </c>
      <c r="B17" s="62"/>
      <c r="AO17" s="31"/>
      <c r="DY17" s="29"/>
    </row>
    <row r="18" spans="1:129" ht="15">
      <c r="A18" s="16">
        <v>14</v>
      </c>
      <c r="B18" s="62"/>
      <c r="AO18" s="31"/>
      <c r="DY18" s="29"/>
    </row>
    <row r="19" spans="1:129" ht="15">
      <c r="A19" s="16">
        <v>15</v>
      </c>
      <c r="B19" s="62"/>
      <c r="AO19" s="31"/>
      <c r="DY19" s="29"/>
    </row>
    <row r="20" spans="1:129" ht="15">
      <c r="A20" s="16">
        <v>16</v>
      </c>
      <c r="B20" s="62"/>
      <c r="AO20" s="31"/>
      <c r="DY20" s="29"/>
    </row>
    <row r="21" spans="1:129" ht="15">
      <c r="A21" s="16">
        <v>17</v>
      </c>
      <c r="B21" s="62"/>
      <c r="DY21" s="29"/>
    </row>
    <row r="22" spans="1:129" ht="15">
      <c r="A22" s="16">
        <v>18</v>
      </c>
      <c r="B22" s="62"/>
      <c r="DY22" s="29"/>
    </row>
    <row r="23" spans="1:129" ht="15">
      <c r="A23" s="16">
        <v>19</v>
      </c>
      <c r="B23" s="62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2.2367953275693503E-7</v>
      </c>
      <c r="C58" s="35">
        <f>AVERAGE(C5:C39)</f>
        <v>2.5588872168088364E-6</v>
      </c>
      <c r="D58" s="35">
        <f>AVERAGE(D5:D39)</f>
        <v>2.9350919398842335E-6</v>
      </c>
      <c r="E58" s="35">
        <f>AVERAGE(E5:E39)</f>
        <v>3.2536758158454171E-6</v>
      </c>
      <c r="F58" s="35">
        <f>AVERAGE(F5:F39)</f>
        <v>8.9408773812486705E-6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3.5824423773088181E-6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1.0270917795678943E-11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4.1083671182715765E-12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2.0269107326844903E-6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8.9020575645022716E-6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336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3.4858287459467615E-6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8.9020575645022717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2465" r:id="rId2"/>
    <oleObject progId="Equation.DSMT4" shapeId="62466" r:id="rId3"/>
    <oleObject progId="Equation.DSMT4" shapeId="62467" r:id="rId4"/>
    <oleObject progId="Equation.DSMT4" shapeId="62468" r:id="rId5"/>
    <oleObject progId="Equation.DSMT4" shapeId="62469" r:id="rId6"/>
    <oleObject progId="Equation.DSMT4" shapeId="62470" r:id="rId7"/>
    <oleObject progId="Equation.DSMT4" shapeId="62471" r:id="rId8"/>
    <oleObject progId="Equation.DSMT4" shapeId="62472" r:id="rId9"/>
    <oleObject progId="Equation.DSMT4" shapeId="62473" r:id="rId10"/>
    <oleObject progId="Equation.DSMT4" shapeId="62474" r:id="rId11"/>
    <oleObject progId="Equation.DSMT4" shapeId="62475" r:id="rId12"/>
    <oleObject progId="Equation.DSMT4" shapeId="62476" r:id="rId13"/>
  </oleObjects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>
    <tabColor rgb="FF92D050"/>
  </sheetPr>
  <dimension ref="A1:HJ210"/>
  <sheetViews>
    <sheetView workbookViewId="0">
      <selection activeCell="A106" sqref="A10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52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3.1955014316702501E-7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1.9614635653143099E-7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1.55342098572349E-7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2.2367953275693503E-7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2.2367953275693503E-7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7.3096273222002704E-15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4.8730848814668464E-15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6.9807484422996124E-8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7.0985771847616032E-7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336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3.4858287459467615E-6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3.4858287459467614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3489" r:id="rId2"/>
    <oleObject progId="Equation.DSMT4" shapeId="63490" r:id="rId3"/>
    <oleObject progId="Equation.DSMT4" shapeId="63491" r:id="rId4"/>
    <oleObject progId="Equation.DSMT4" shapeId="63492" r:id="rId5"/>
    <oleObject progId="Equation.DSMT4" shapeId="63493" r:id="rId6"/>
    <oleObject progId="Equation.DSMT4" shapeId="63494" r:id="rId7"/>
    <oleObject progId="Equation.DSMT4" shapeId="63495" r:id="rId8"/>
    <oleObject progId="Equation.DSMT4" shapeId="63496" r:id="rId9"/>
    <oleObject progId="Equation.DSMT4" shapeId="63497" r:id="rId10"/>
    <oleObject progId="Equation.DSMT4" shapeId="63498" r:id="rId11"/>
    <oleObject progId="Equation.DSMT4" shapeId="63499" r:id="rId12"/>
    <oleObject progId="Equation.DSMT4" shapeId="63500" r:id="rId13"/>
  </oleObjects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>
    <tabColor rgb="FF92D050"/>
  </sheetPr>
  <dimension ref="A1:HJ210"/>
  <sheetViews>
    <sheetView workbookViewId="0">
      <selection activeCell="C104" sqref="C104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76" t="s">
        <v>50</v>
      </c>
      <c r="D2" s="76" t="s">
        <v>68</v>
      </c>
      <c r="E2" s="76" t="s">
        <v>62</v>
      </c>
      <c r="F2" s="168" t="s">
        <v>66</v>
      </c>
      <c r="G2" s="84"/>
      <c r="H2" s="84"/>
      <c r="I2"/>
      <c r="J2"/>
      <c r="K2"/>
      <c r="L2"/>
      <c r="M2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76">
        <v>667</v>
      </c>
      <c r="D3" s="76">
        <v>10670</v>
      </c>
      <c r="E3" s="76">
        <v>4125</v>
      </c>
      <c r="F3" s="168">
        <v>10373</v>
      </c>
      <c r="G3" s="84"/>
      <c r="H3" s="84"/>
      <c r="I3"/>
      <c r="J3"/>
      <c r="K3"/>
      <c r="L3"/>
      <c r="M3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52</v>
      </c>
      <c r="C4" s="76" t="s">
        <v>61</v>
      </c>
      <c r="D4" s="76" t="s">
        <v>311</v>
      </c>
      <c r="E4" s="76" t="s">
        <v>64</v>
      </c>
      <c r="F4" s="168" t="s">
        <v>52</v>
      </c>
      <c r="G4" s="84"/>
      <c r="H4" s="84"/>
      <c r="I4"/>
      <c r="J4"/>
      <c r="K4"/>
      <c r="L4"/>
      <c r="M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2.8491503087537326E-6</v>
      </c>
      <c r="C5" s="135">
        <v>4.5932411450234614E-5</v>
      </c>
      <c r="D5" s="135">
        <v>3.511470018492932E-5</v>
      </c>
      <c r="E5" s="135">
        <v>6.388919741438162E-5</v>
      </c>
      <c r="F5" s="163">
        <v>1.6340960055749305E-4</v>
      </c>
      <c r="H5" s="100"/>
      <c r="I5" s="29"/>
      <c r="J5"/>
      <c r="K5"/>
      <c r="L5"/>
      <c r="M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1.7488662240415332E-6</v>
      </c>
      <c r="C6" s="138">
        <v>1.2188101610559402E-6</v>
      </c>
      <c r="D6" s="138">
        <v>3.3304434952405227E-5</v>
      </c>
      <c r="E6" s="138">
        <v>5.1273519957329703E-5</v>
      </c>
      <c r="F6" s="167">
        <v>9.8999825654789782E-5</v>
      </c>
      <c r="H6" s="100"/>
      <c r="I6" s="29"/>
      <c r="J6"/>
      <c r="K6"/>
      <c r="L6"/>
      <c r="M6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1.3850501950128149E-6</v>
      </c>
      <c r="C7" s="138">
        <v>3.987935859835525E-5</v>
      </c>
      <c r="D7" s="139">
        <v>1.989162572225547E-5</v>
      </c>
      <c r="E7" s="139">
        <v>5.7691363733669134E-5</v>
      </c>
      <c r="F7" s="169">
        <v>9.0655873681723314E-5</v>
      </c>
      <c r="G7"/>
      <c r="H7" s="29"/>
      <c r="I7" s="29"/>
      <c r="J7"/>
      <c r="K7"/>
      <c r="L7"/>
      <c r="M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D8"/>
      <c r="E8"/>
      <c r="F8"/>
      <c r="G8"/>
      <c r="H8"/>
      <c r="I8"/>
      <c r="J8"/>
      <c r="K8"/>
      <c r="L8"/>
      <c r="M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7"/>
      <c r="D9" s="107"/>
      <c r="E9" s="107"/>
      <c r="F9" s="107"/>
      <c r="G9"/>
      <c r="H9" s="54"/>
      <c r="I9"/>
      <c r="J9"/>
      <c r="K9"/>
      <c r="L9"/>
      <c r="M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D10"/>
      <c r="E10"/>
      <c r="F10"/>
      <c r="G10"/>
      <c r="H10"/>
      <c r="I10"/>
      <c r="J10"/>
      <c r="K10"/>
      <c r="L10"/>
      <c r="M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D11"/>
      <c r="E11"/>
      <c r="F11"/>
      <c r="G11"/>
      <c r="H11"/>
      <c r="I11"/>
      <c r="J11"/>
      <c r="K11"/>
      <c r="L11"/>
      <c r="M11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D12"/>
      <c r="E12"/>
      <c r="F12"/>
      <c r="G12"/>
      <c r="H12"/>
      <c r="I12"/>
      <c r="J12"/>
      <c r="K12"/>
      <c r="L12"/>
      <c r="M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D13"/>
      <c r="E13"/>
      <c r="F13"/>
      <c r="G13"/>
      <c r="H13"/>
      <c r="I13"/>
      <c r="J13"/>
      <c r="K13"/>
      <c r="L13"/>
      <c r="M13"/>
      <c r="AO13" s="108"/>
      <c r="AP13" s="99"/>
      <c r="BF13" s="99"/>
      <c r="DY13" s="100"/>
    </row>
    <row r="14" spans="1:218" ht="15">
      <c r="A14" s="106">
        <v>10</v>
      </c>
      <c r="B14" s="76"/>
      <c r="C14" s="76"/>
      <c r="D14" s="76"/>
      <c r="E14" s="76"/>
      <c r="F14" s="76"/>
      <c r="G14"/>
      <c r="H14"/>
      <c r="I14"/>
      <c r="J14"/>
      <c r="K14"/>
      <c r="L14"/>
      <c r="M14"/>
      <c r="AO14" s="108"/>
      <c r="DY14" s="100"/>
    </row>
    <row r="15" spans="1:218" ht="15">
      <c r="A15" s="106">
        <v>11</v>
      </c>
      <c r="B15" s="76"/>
      <c r="C15" s="76"/>
      <c r="D15" s="76"/>
      <c r="E15" s="76"/>
      <c r="F15" s="76"/>
      <c r="G15"/>
      <c r="H15"/>
      <c r="I15"/>
      <c r="J15"/>
      <c r="K15"/>
      <c r="L15"/>
      <c r="M15"/>
      <c r="AO15" s="108"/>
      <c r="DY15" s="100"/>
    </row>
    <row r="16" spans="1:218" ht="15">
      <c r="A16" s="106">
        <v>12</v>
      </c>
      <c r="B16" s="76"/>
      <c r="C16" s="76"/>
      <c r="D16" s="76"/>
      <c r="E16" s="76"/>
      <c r="F16" s="76"/>
      <c r="G16"/>
      <c r="H16"/>
      <c r="I16"/>
      <c r="J16"/>
      <c r="K16"/>
      <c r="L16"/>
      <c r="M16"/>
      <c r="AO16" s="108"/>
      <c r="DY16" s="100"/>
    </row>
    <row r="17" spans="1:129" ht="15">
      <c r="A17" s="106">
        <v>13</v>
      </c>
      <c r="B17" s="133"/>
      <c r="C17" s="133"/>
      <c r="D17" s="133"/>
      <c r="E17" s="133"/>
      <c r="F17" s="132"/>
      <c r="G17"/>
      <c r="I17"/>
      <c r="J17"/>
      <c r="K17"/>
      <c r="L17"/>
      <c r="M17"/>
      <c r="AO17" s="108"/>
      <c r="DY17" s="100"/>
    </row>
    <row r="18" spans="1:129" ht="15">
      <c r="A18" s="106">
        <v>14</v>
      </c>
      <c r="B18" s="133"/>
      <c r="C18" s="133"/>
      <c r="D18" s="133"/>
      <c r="E18" s="133"/>
      <c r="F18" s="132"/>
      <c r="G18"/>
      <c r="I18"/>
      <c r="J18"/>
      <c r="K18"/>
      <c r="L18"/>
      <c r="M18"/>
      <c r="AO18" s="108"/>
      <c r="DY18" s="100"/>
    </row>
    <row r="19" spans="1:129" ht="15">
      <c r="A19" s="106">
        <v>15</v>
      </c>
      <c r="B19" s="133"/>
      <c r="C19" s="133"/>
      <c r="D19" s="133"/>
      <c r="E19" s="133"/>
      <c r="F19" s="132"/>
      <c r="G19"/>
      <c r="I19"/>
      <c r="J19"/>
      <c r="K19"/>
      <c r="L19"/>
      <c r="M19"/>
      <c r="AO19" s="108"/>
      <c r="DY19" s="100"/>
    </row>
    <row r="20" spans="1:129" ht="15">
      <c r="A20" s="106">
        <v>16</v>
      </c>
      <c r="B20" s="107"/>
      <c r="E20"/>
      <c r="F20"/>
      <c r="G20"/>
      <c r="H20"/>
      <c r="I20"/>
      <c r="J20"/>
      <c r="K20"/>
      <c r="L20"/>
      <c r="M20"/>
      <c r="AO20" s="108"/>
      <c r="DY20" s="100"/>
    </row>
    <row r="21" spans="1:129">
      <c r="A21" s="106">
        <v>17</v>
      </c>
      <c r="I21"/>
      <c r="J21"/>
      <c r="K21"/>
      <c r="L21"/>
      <c r="M21"/>
      <c r="DY21" s="100"/>
    </row>
    <row r="22" spans="1:129">
      <c r="A22" s="106">
        <v>18</v>
      </c>
      <c r="DY22" s="100"/>
    </row>
    <row r="23" spans="1:129">
      <c r="A23" s="106">
        <v>19</v>
      </c>
      <c r="DY23" s="100"/>
    </row>
    <row r="24" spans="1:129">
      <c r="A24" s="106">
        <v>20</v>
      </c>
      <c r="DY24" s="100"/>
    </row>
    <row r="25" spans="1:129">
      <c r="A25" s="106">
        <v>21</v>
      </c>
      <c r="DY25" s="100"/>
    </row>
    <row r="26" spans="1:129" ht="15">
      <c r="A26" s="106">
        <v>22</v>
      </c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COUNT(F5:F39)</f>
        <v>3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15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14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1.9943555759360271E-6</v>
      </c>
      <c r="C58" s="96">
        <f>AVERAGE(C5:C39)</f>
        <v>2.9010193403215269E-5</v>
      </c>
      <c r="D58" s="96">
        <f>AVERAGE(D5:D39)</f>
        <v>2.9436920286530003E-5</v>
      </c>
      <c r="E58" s="96">
        <f>AVERAGE(E5:E39)</f>
        <v>5.7618027035126819E-5</v>
      </c>
      <c r="F58" s="96">
        <f>AVERAGE(F5:F39)</f>
        <v>1.1768843329800204E-4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4.7149585919762034E-5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1.9905449694701396E-9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0.39999999999999997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7.9621798778805577E-10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2.8217334881027579E-5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2.6244940644958863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1.2120581383091164E-4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336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3.4858287459467617E-5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0.12120581383091164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0897" r:id="rId2"/>
    <oleObject progId="Equation.DSMT4" shapeId="80898" r:id="rId3"/>
    <oleObject progId="Equation.DSMT4" shapeId="80899" r:id="rId4"/>
    <oleObject progId="Equation.DSMT4" shapeId="80900" r:id="rId5"/>
    <oleObject progId="Equation.DSMT4" shapeId="80901" r:id="rId6"/>
    <oleObject progId="Equation.DSMT4" shapeId="80902" r:id="rId7"/>
    <oleObject progId="Equation.DSMT4" shapeId="80903" r:id="rId8"/>
    <oleObject progId="Equation.DSMT4" shapeId="80904" r:id="rId9"/>
    <oleObject progId="Equation.DSMT4" shapeId="80905" r:id="rId10"/>
    <oleObject progId="Equation.DSMT4" shapeId="80906" r:id="rId11"/>
    <oleObject progId="Equation.DSMT4" shapeId="80907" r:id="rId12"/>
    <oleObject progId="Equation.DSMT4" shapeId="80908" r:id="rId13"/>
  </oleObjects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52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35">
        <v>2.8491503087537326E-6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37">
        <v>1.7488662240415332E-6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37">
        <v>1.3850501950128149E-6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1.9943555759360271E-6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1.9943555759360271E-6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5.81096052184226E-13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3.873973681228173E-13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6.2241253853277835E-7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6.3291830124777648E-6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336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3.4858287459467617E-5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3.4858287459467618E-2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1921" r:id="rId2"/>
    <oleObject progId="Equation.DSMT4" shapeId="81922" r:id="rId3"/>
    <oleObject progId="Equation.DSMT4" shapeId="81923" r:id="rId4"/>
    <oleObject progId="Equation.DSMT4" shapeId="81924" r:id="rId5"/>
    <oleObject progId="Equation.DSMT4" shapeId="81925" r:id="rId6"/>
    <oleObject progId="Equation.DSMT4" shapeId="81926" r:id="rId7"/>
    <oleObject progId="Equation.DSMT4" shapeId="81927" r:id="rId8"/>
    <oleObject progId="Equation.DSMT4" shapeId="81928" r:id="rId9"/>
    <oleObject progId="Equation.DSMT4" shapeId="81929" r:id="rId10"/>
    <oleObject progId="Equation.DSMT4" shapeId="81930" r:id="rId11"/>
    <oleObject progId="Equation.DSMT4" shapeId="81931" r:id="rId12"/>
    <oleObject progId="Equation.DSMT4" shapeId="81932" r:id="rId13"/>
  </oleObjects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>
    <tabColor rgb="FF92D050"/>
  </sheetPr>
  <dimension ref="A1:HJ210"/>
  <sheetViews>
    <sheetView workbookViewId="0">
      <selection activeCell="C104" sqref="C104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50</v>
      </c>
      <c r="C2" s="76" t="s">
        <v>50</v>
      </c>
      <c r="D2" s="76" t="s">
        <v>76</v>
      </c>
      <c r="E2" s="76" t="s">
        <v>76</v>
      </c>
      <c r="F2" s="76" t="s">
        <v>68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 s="76">
        <v>667</v>
      </c>
      <c r="D3" s="76">
        <v>50931</v>
      </c>
      <c r="E3" s="76">
        <v>50931</v>
      </c>
      <c r="F3" s="76">
        <v>10670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61</v>
      </c>
      <c r="C4" s="76" t="s">
        <v>52</v>
      </c>
      <c r="D4" s="76" t="s">
        <v>302</v>
      </c>
      <c r="E4" s="76" t="s">
        <v>303</v>
      </c>
      <c r="F4" s="76" t="s">
        <v>311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7.6809705705969496E-8</v>
      </c>
      <c r="C5" s="133">
        <v>5.03638812600203E-7</v>
      </c>
      <c r="D5" s="133">
        <v>6.4426803606364903E-7</v>
      </c>
      <c r="E5" s="133">
        <v>6.4426803606364903E-7</v>
      </c>
      <c r="F5" s="133">
        <v>1.2131004158616801E-6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7.9432175494170396E-8</v>
      </c>
      <c r="C6" s="133">
        <v>2.1831942292193999E-7</v>
      </c>
      <c r="D6" s="133">
        <v>5.1770816188243204E-7</v>
      </c>
      <c r="E6" s="133">
        <v>5.1770816188243204E-7</v>
      </c>
      <c r="F6" s="133">
        <v>6.5726181939998402E-7</v>
      </c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8.1356602369490003E-8</v>
      </c>
      <c r="C7" s="133">
        <v>1.80055614254313E-7</v>
      </c>
      <c r="D7" s="133">
        <v>5.6146704253074801E-7</v>
      </c>
      <c r="E7" s="133">
        <v>5.6146704253074801E-7</v>
      </c>
      <c r="F7" s="133">
        <v>1.11908101665799E-6</v>
      </c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61"/>
      <c r="C9" s="161"/>
      <c r="D9" s="161"/>
      <c r="E9" s="161"/>
      <c r="F9" s="16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62"/>
      <c r="D12" s="62"/>
      <c r="E12" s="62"/>
      <c r="F12" s="62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AO13" s="31"/>
      <c r="AP13" s="26"/>
      <c r="BF13" s="26"/>
      <c r="DY13" s="29"/>
    </row>
    <row r="14" spans="1:218" ht="15">
      <c r="A14" s="16">
        <v>10</v>
      </c>
      <c r="B14" s="62"/>
      <c r="AO14" s="31"/>
      <c r="DY14" s="29"/>
    </row>
    <row r="15" spans="1:218" ht="15">
      <c r="A15" s="16">
        <v>11</v>
      </c>
      <c r="B15" s="62"/>
      <c r="AO15" s="31"/>
      <c r="DY15" s="29"/>
    </row>
    <row r="16" spans="1:218" ht="15">
      <c r="A16" s="16">
        <v>12</v>
      </c>
      <c r="B16" s="62"/>
      <c r="AO16" s="31"/>
      <c r="DY16" s="29"/>
    </row>
    <row r="17" spans="1:129" ht="15">
      <c r="A17" s="16">
        <v>13</v>
      </c>
      <c r="B17" s="62"/>
      <c r="AO17" s="31"/>
      <c r="DY17" s="29"/>
    </row>
    <row r="18" spans="1:129" ht="15">
      <c r="A18" s="16">
        <v>14</v>
      </c>
      <c r="B18" s="62"/>
      <c r="AO18" s="31"/>
      <c r="DY18" s="29"/>
    </row>
    <row r="19" spans="1:129" ht="15">
      <c r="A19" s="16">
        <v>15</v>
      </c>
      <c r="B19" s="62"/>
      <c r="AO19" s="31"/>
      <c r="DY19" s="29"/>
    </row>
    <row r="20" spans="1:129" ht="15">
      <c r="A20" s="16">
        <v>16</v>
      </c>
      <c r="B20" s="62"/>
      <c r="AO20" s="31"/>
      <c r="DY20" s="29"/>
    </row>
    <row r="21" spans="1:129" ht="15">
      <c r="A21" s="16">
        <v>17</v>
      </c>
      <c r="B21" s="62"/>
      <c r="DY21" s="29"/>
    </row>
    <row r="22" spans="1:129" ht="15">
      <c r="A22" s="16">
        <v>18</v>
      </c>
      <c r="B22" s="62"/>
      <c r="DY22" s="29"/>
    </row>
    <row r="23" spans="1:129" ht="15">
      <c r="A23" s="16">
        <v>19</v>
      </c>
      <c r="B23" s="62"/>
      <c r="DY23" s="29"/>
    </row>
    <row r="24" spans="1:129" ht="15">
      <c r="A24" s="16">
        <v>20</v>
      </c>
      <c r="B24" s="62"/>
      <c r="C24" s="30"/>
      <c r="D24" s="30"/>
      <c r="E24" s="30"/>
      <c r="DY24" s="29"/>
    </row>
    <row r="25" spans="1:129" ht="15">
      <c r="A25" s="16">
        <v>21</v>
      </c>
      <c r="B25" s="62"/>
      <c r="C25" s="30"/>
      <c r="D25" s="30"/>
      <c r="E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COUNT(F8:F39)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12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7.9199494523209961E-8</v>
      </c>
      <c r="C58" s="35">
        <f>AVERAGE(C5:C39)</f>
        <v>3.0067128325881865E-7</v>
      </c>
      <c r="D58" s="35">
        <f>AVERAGE(D5:D39)</f>
        <v>5.7448108015894303E-7</v>
      </c>
      <c r="E58" s="35">
        <f>AVERAGE(E5:E39)</f>
        <v>5.7448108015894303E-7</v>
      </c>
      <c r="F58" s="35" t="e">
        <f>AVERAGE(F8:F39)</f>
        <v>#DIV/0!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5.0506280441462655E-7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1.1992011474244751E-13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0.41666666666666663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4.9966714476019792E-14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2.235323566645773E-7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2.7180791831764344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1.1126414498309843E-6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337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5.1641907347359432E-7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1.1126414498309842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4513" r:id="rId2"/>
    <oleObject progId="Equation.DSMT4" shapeId="64514" r:id="rId3"/>
    <oleObject progId="Equation.DSMT4" shapeId="64515" r:id="rId4"/>
    <oleObject progId="Equation.DSMT4" shapeId="64516" r:id="rId5"/>
    <oleObject progId="Equation.DSMT4" shapeId="64517" r:id="rId6"/>
    <oleObject progId="Equation.DSMT4" shapeId="64518" r:id="rId7"/>
    <oleObject progId="Equation.DSMT4" shapeId="64519" r:id="rId8"/>
    <oleObject progId="Equation.DSMT4" shapeId="64520" r:id="rId9"/>
    <oleObject progId="Equation.DSMT4" shapeId="64521" r:id="rId10"/>
    <oleObject progId="Equation.DSMT4" shapeId="64522" r:id="rId11"/>
    <oleObject progId="Equation.DSMT4" shapeId="64523" r:id="rId12"/>
    <oleObject progId="Equation.DSMT4" shapeId="64524" r:id="rId13"/>
  </oleObjects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83"/>
      <c r="B2" s="76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83" t="s">
        <v>123</v>
      </c>
      <c r="B4" s="76" t="s">
        <v>61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33">
        <v>7.6809705705969496E-8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33">
        <v>7.9432175494170396E-8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33">
        <v>8.1356602369490003E-8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 t="shared" ref="C41:BN41" si="0">COUNT(C5:C39)</f>
        <v>0</v>
      </c>
      <c r="D41" s="15">
        <f>COUNT(D5:D39)</f>
        <v>0</v>
      </c>
      <c r="E41" s="15">
        <f>COUNT(E5:E39)</f>
        <v>0</v>
      </c>
      <c r="F41" s="15">
        <f t="shared" si="0"/>
        <v>0</v>
      </c>
      <c r="G41" s="15">
        <f>COUNT(G5:G39)</f>
        <v>0</v>
      </c>
      <c r="H41" s="15">
        <f>COUNT(H5:H39)</f>
        <v>0</v>
      </c>
      <c r="I41" s="15">
        <f t="shared" si="0"/>
        <v>0</v>
      </c>
      <c r="J41" s="15">
        <f>COUNT(J5:J39)</f>
        <v>0</v>
      </c>
      <c r="K41" s="15">
        <f>COUNT(K5:K39)</f>
        <v>0</v>
      </c>
      <c r="L41" s="15">
        <f t="shared" si="0"/>
        <v>0</v>
      </c>
      <c r="M41" s="15">
        <f t="shared" si="0"/>
        <v>0</v>
      </c>
      <c r="N41" s="15">
        <f t="shared" si="0"/>
        <v>0</v>
      </c>
      <c r="O41" s="15">
        <f t="shared" si="0"/>
        <v>0</v>
      </c>
      <c r="P41" s="15">
        <f t="shared" si="0"/>
        <v>0</v>
      </c>
      <c r="Q41" s="15">
        <f t="shared" si="0"/>
        <v>0</v>
      </c>
      <c r="R41" s="15">
        <f t="shared" si="0"/>
        <v>0</v>
      </c>
      <c r="S41" s="15">
        <f t="shared" si="0"/>
        <v>0</v>
      </c>
      <c r="T41" s="15">
        <f t="shared" si="0"/>
        <v>0</v>
      </c>
      <c r="U41" s="15">
        <f t="shared" si="0"/>
        <v>0</v>
      </c>
      <c r="V41" s="15">
        <f t="shared" si="0"/>
        <v>0</v>
      </c>
      <c r="W41" s="15">
        <f t="shared" si="0"/>
        <v>0</v>
      </c>
      <c r="X41" s="15">
        <f t="shared" si="0"/>
        <v>0</v>
      </c>
      <c r="Y41" s="15">
        <f t="shared" si="0"/>
        <v>0</v>
      </c>
      <c r="Z41" s="15">
        <f t="shared" si="0"/>
        <v>0</v>
      </c>
      <c r="AA41" s="15">
        <f t="shared" si="0"/>
        <v>0</v>
      </c>
      <c r="AB41" s="15">
        <f t="shared" si="0"/>
        <v>0</v>
      </c>
      <c r="AC41" s="15">
        <f t="shared" si="0"/>
        <v>0</v>
      </c>
      <c r="AD41" s="15">
        <f t="shared" si="0"/>
        <v>0</v>
      </c>
      <c r="AE41" s="15">
        <f t="shared" si="0"/>
        <v>0</v>
      </c>
      <c r="AF41" s="15">
        <f t="shared" si="0"/>
        <v>0</v>
      </c>
      <c r="AG41" s="15">
        <f t="shared" si="0"/>
        <v>0</v>
      </c>
      <c r="AH41" s="15">
        <f t="shared" si="0"/>
        <v>0</v>
      </c>
      <c r="AI41" s="15">
        <f t="shared" si="0"/>
        <v>0</v>
      </c>
      <c r="AJ41" s="15">
        <f t="shared" si="0"/>
        <v>0</v>
      </c>
      <c r="AK41" s="15">
        <f>COUNT(AK5:AK39)</f>
        <v>0</v>
      </c>
      <c r="AL41" s="15">
        <f t="shared" si="0"/>
        <v>0</v>
      </c>
      <c r="AM41" s="15">
        <f>COUNT(AM5:AM39)</f>
        <v>0</v>
      </c>
      <c r="AN41" s="15">
        <f>COUNT(AN5:AN39)</f>
        <v>0</v>
      </c>
      <c r="AO41" s="15">
        <f>COUNT(AO5:AO39)</f>
        <v>0</v>
      </c>
      <c r="AP41" s="15">
        <f t="shared" si="0"/>
        <v>0</v>
      </c>
      <c r="AQ41" s="15">
        <f>COUNT(AQ5:AQ39)</f>
        <v>0</v>
      </c>
      <c r="AR41" s="15">
        <f>COUNT(AR5:AR39)</f>
        <v>0</v>
      </c>
      <c r="AS41" s="15">
        <f>COUNT(AS5:AS39)</f>
        <v>0</v>
      </c>
      <c r="AT41" s="15">
        <f t="shared" si="0"/>
        <v>0</v>
      </c>
      <c r="AU41" s="15">
        <f t="shared" si="0"/>
        <v>0</v>
      </c>
      <c r="AV41" s="15">
        <f t="shared" si="0"/>
        <v>0</v>
      </c>
      <c r="AW41" s="15">
        <f t="shared" si="0"/>
        <v>0</v>
      </c>
      <c r="AX41" s="15">
        <f>COUNT(AX5:AX39)</f>
        <v>0</v>
      </c>
      <c r="AY41" s="15">
        <f t="shared" si="0"/>
        <v>0</v>
      </c>
      <c r="AZ41" s="15">
        <f t="shared" si="0"/>
        <v>0</v>
      </c>
      <c r="BA41" s="15">
        <f t="shared" si="0"/>
        <v>0</v>
      </c>
      <c r="BB41" s="15">
        <f t="shared" si="0"/>
        <v>0</v>
      </c>
      <c r="BC41" s="15">
        <f>COUNT(BC5:BC39)</f>
        <v>0</v>
      </c>
      <c r="BD41" s="15">
        <f t="shared" si="0"/>
        <v>0</v>
      </c>
      <c r="BE41" s="15">
        <f t="shared" si="0"/>
        <v>0</v>
      </c>
      <c r="BF41" s="15">
        <f>COUNT(BF5:BF39)</f>
        <v>0</v>
      </c>
      <c r="BG41" s="15">
        <f t="shared" si="0"/>
        <v>0</v>
      </c>
      <c r="BH41" s="15">
        <f>COUNT(BH5:BH39)</f>
        <v>0</v>
      </c>
      <c r="BI41" s="15">
        <f>COUNT(BI5:BI39)</f>
        <v>0</v>
      </c>
      <c r="BJ41" s="15">
        <f t="shared" si="0"/>
        <v>0</v>
      </c>
      <c r="BK41" s="15">
        <f>COUNT(BK5:BK39)</f>
        <v>0</v>
      </c>
      <c r="BL41" s="15">
        <f t="shared" si="0"/>
        <v>0</v>
      </c>
      <c r="BM41" s="15">
        <f>COUNT(BM5:BM39)</f>
        <v>0</v>
      </c>
      <c r="BN41" s="15">
        <f t="shared" si="0"/>
        <v>0</v>
      </c>
      <c r="BO41" s="15">
        <f>COUNT(BO5:BO39)</f>
        <v>0</v>
      </c>
      <c r="BP41" s="15">
        <f t="shared" ref="BP41:EA41" si="1">COUNT(BP5:BP39)</f>
        <v>0</v>
      </c>
      <c r="BQ41" s="15">
        <f t="shared" si="1"/>
        <v>0</v>
      </c>
      <c r="BR41" s="15">
        <f>COUNT(BR5:BR39)</f>
        <v>0</v>
      </c>
      <c r="BS41" s="15">
        <f>COUNT(BS5:BS39)</f>
        <v>0</v>
      </c>
      <c r="BT41" s="15">
        <f>COUNT(BT5:BT39)</f>
        <v>0</v>
      </c>
      <c r="BU41" s="15">
        <f>COUNT(BU5:BU39)</f>
        <v>0</v>
      </c>
      <c r="BV41" s="15">
        <f t="shared" si="1"/>
        <v>0</v>
      </c>
      <c r="BW41" s="15">
        <f>COUNT(BW5:BW39)</f>
        <v>0</v>
      </c>
      <c r="BX41" s="15">
        <f>COUNT(BX5:BX39)</f>
        <v>0</v>
      </c>
      <c r="BY41" s="15">
        <f t="shared" si="1"/>
        <v>0</v>
      </c>
      <c r="BZ41" s="15">
        <f>COUNT(BZ5:BZ39)</f>
        <v>0</v>
      </c>
      <c r="CA41" s="15">
        <f>COUNT(CA5:CA39)</f>
        <v>0</v>
      </c>
      <c r="CB41" s="15">
        <f>COUNT(CB5:CB39)</f>
        <v>0</v>
      </c>
      <c r="CC41" s="15">
        <f t="shared" si="1"/>
        <v>0</v>
      </c>
      <c r="CD41" s="15">
        <f>COUNT(CD5:CD39)</f>
        <v>0</v>
      </c>
      <c r="CE41" s="15">
        <f t="shared" si="1"/>
        <v>0</v>
      </c>
      <c r="CF41" s="15">
        <f t="shared" si="1"/>
        <v>0</v>
      </c>
      <c r="CG41" s="15">
        <f t="shared" si="1"/>
        <v>0</v>
      </c>
      <c r="CH41" s="15">
        <f t="shared" si="1"/>
        <v>0</v>
      </c>
      <c r="CI41" s="15">
        <f t="shared" si="1"/>
        <v>0</v>
      </c>
      <c r="CJ41" s="15">
        <f t="shared" si="1"/>
        <v>0</v>
      </c>
      <c r="CK41" s="15">
        <f t="shared" si="1"/>
        <v>0</v>
      </c>
      <c r="CL41" s="15">
        <f t="shared" si="1"/>
        <v>0</v>
      </c>
      <c r="CM41" s="15">
        <f t="shared" si="1"/>
        <v>0</v>
      </c>
      <c r="CN41" s="15">
        <f t="shared" si="1"/>
        <v>0</v>
      </c>
      <c r="CO41" s="15">
        <f t="shared" si="1"/>
        <v>0</v>
      </c>
      <c r="CP41" s="15">
        <f t="shared" si="1"/>
        <v>0</v>
      </c>
      <c r="CQ41" s="15">
        <f t="shared" si="1"/>
        <v>0</v>
      </c>
      <c r="CR41" s="15">
        <f t="shared" si="1"/>
        <v>0</v>
      </c>
      <c r="CS41" s="15">
        <f t="shared" si="1"/>
        <v>0</v>
      </c>
      <c r="CT41" s="15">
        <f t="shared" si="1"/>
        <v>0</v>
      </c>
      <c r="CU41" s="15">
        <f t="shared" si="1"/>
        <v>0</v>
      </c>
      <c r="CV41" s="15">
        <f>COUNT(CV5:CV39)</f>
        <v>0</v>
      </c>
      <c r="CW41" s="15">
        <f>COUNT(CW5:CW39)</f>
        <v>0</v>
      </c>
      <c r="CX41" s="15">
        <f t="shared" si="1"/>
        <v>0</v>
      </c>
      <c r="CY41" s="15">
        <f>COUNT(CY5:CY39)</f>
        <v>0</v>
      </c>
      <c r="CZ41" s="15">
        <f>COUNT(CZ5:CZ39)</f>
        <v>0</v>
      </c>
      <c r="DA41" s="15">
        <f t="shared" si="1"/>
        <v>0</v>
      </c>
      <c r="DB41" s="15">
        <f t="shared" si="1"/>
        <v>0</v>
      </c>
      <c r="DC41" s="15">
        <f t="shared" si="1"/>
        <v>0</v>
      </c>
      <c r="DD41" s="15">
        <f t="shared" si="1"/>
        <v>0</v>
      </c>
      <c r="DE41" s="15">
        <f>COUNT(DE5:DE39)</f>
        <v>0</v>
      </c>
      <c r="DF41" s="15">
        <f t="shared" si="1"/>
        <v>0</v>
      </c>
      <c r="DG41" s="15">
        <f>COUNT(DG5:DG39)</f>
        <v>0</v>
      </c>
      <c r="DH41" s="15">
        <f>COUNT(DH5:DH39)</f>
        <v>0</v>
      </c>
      <c r="DI41" s="15">
        <f>COUNT(DI5:DI39)</f>
        <v>0</v>
      </c>
      <c r="DJ41" s="15">
        <f t="shared" si="1"/>
        <v>0</v>
      </c>
      <c r="DK41" s="15">
        <f>COUNT(DK5:DK39)</f>
        <v>0</v>
      </c>
      <c r="DL41" s="15">
        <f t="shared" si="1"/>
        <v>0</v>
      </c>
      <c r="DM41" s="15">
        <f t="shared" si="1"/>
        <v>0</v>
      </c>
      <c r="DN41" s="15">
        <f>COUNT(DN5:DN39)</f>
        <v>0</v>
      </c>
      <c r="DO41" s="15">
        <f t="shared" si="1"/>
        <v>0</v>
      </c>
      <c r="DP41" s="15">
        <f t="shared" si="1"/>
        <v>0</v>
      </c>
      <c r="DQ41" s="15">
        <f t="shared" si="1"/>
        <v>0</v>
      </c>
      <c r="DR41" s="15">
        <f t="shared" si="1"/>
        <v>0</v>
      </c>
      <c r="DS41" s="15">
        <f t="shared" si="1"/>
        <v>0</v>
      </c>
      <c r="DT41" s="15">
        <f t="shared" si="1"/>
        <v>0</v>
      </c>
      <c r="DU41" s="15">
        <f t="shared" si="1"/>
        <v>0</v>
      </c>
      <c r="DV41" s="15">
        <f t="shared" si="1"/>
        <v>0</v>
      </c>
      <c r="DW41" s="15">
        <f t="shared" si="1"/>
        <v>0</v>
      </c>
      <c r="DX41" s="15">
        <f t="shared" si="1"/>
        <v>0</v>
      </c>
      <c r="DY41" s="15">
        <f t="shared" si="1"/>
        <v>0</v>
      </c>
      <c r="DZ41" s="15">
        <f t="shared" si="1"/>
        <v>0</v>
      </c>
      <c r="EA41" s="15">
        <f t="shared" si="1"/>
        <v>0</v>
      </c>
      <c r="EB41" s="15">
        <f>COUNT(EB5:EB39)</f>
        <v>0</v>
      </c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7.9199494523209961E-8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7.9199494523209961E-8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5.2091726428687962E-18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3.4727817619125305E-18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1.8635401154556696E-9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9.2178225383317748E-8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337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5.1641907347359432E-7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0.51641907347359428</v>
      </c>
      <c r="D104" s="15" t="str">
        <f>IFERROR(IF(FIND("MM",B1,1)&gt;0,"lb/TBtu","lb/GW"),"lb/GW")</f>
        <v>lb/TBtu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5537" r:id="rId2"/>
    <oleObject progId="Equation.DSMT4" shapeId="65538" r:id="rId3"/>
    <oleObject progId="Equation.DSMT4" shapeId="65539" r:id="rId4"/>
    <oleObject progId="Equation.DSMT4" shapeId="65540" r:id="rId5"/>
    <oleObject progId="Equation.DSMT4" shapeId="65541" r:id="rId6"/>
    <oleObject progId="Equation.DSMT4" shapeId="65542" r:id="rId7"/>
    <oleObject progId="Equation.DSMT4" shapeId="65543" r:id="rId8"/>
    <oleObject progId="Equation.DSMT4" shapeId="65544" r:id="rId9"/>
    <oleObject progId="Equation.DSMT4" shapeId="65545" r:id="rId10"/>
    <oleObject progId="Equation.DSMT4" shapeId="65546" r:id="rId11"/>
    <oleObject progId="Equation.DSMT4" shapeId="65547" r:id="rId12"/>
    <oleObject progId="Equation.DSMT4" shapeId="65548" r:id="rId1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tabColor rgb="FFFFC000"/>
  </sheetPr>
  <dimension ref="A1:HJ210"/>
  <sheetViews>
    <sheetView workbookViewId="0">
      <selection activeCell="A76" sqref="A7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57"/>
      <c r="B2" s="45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4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45" t="s">
        <v>61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6.8386709677419362E-7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6.7851741935483875E-7</v>
      </c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7.7213677419354838E-7</v>
      </c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7.1150709677419351E-7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7.1150709677419351E-7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2.7641231001040546E-15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1.842748733402703E-15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4.292724931092957E-8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1.0104763600331553E-6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121" r:id="rId2"/>
    <oleObject progId="Equation.DSMT4" shapeId="5122" r:id="rId3"/>
    <oleObject progId="Equation.DSMT4" shapeId="5123" r:id="rId4"/>
    <oleObject progId="Equation.DSMT4" shapeId="5124" r:id="rId5"/>
    <oleObject progId="Equation.DSMT4" shapeId="5125" r:id="rId6"/>
    <oleObject progId="Equation.DSMT4" shapeId="5126" r:id="rId7"/>
    <oleObject progId="Equation.DSMT4" shapeId="5127" r:id="rId8"/>
    <oleObject progId="Equation.DSMT4" shapeId="5128" r:id="rId9"/>
    <oleObject progId="Equation.DSMT4" shapeId="5129" r:id="rId10"/>
    <oleObject progId="Equation.DSMT4" shapeId="5130" r:id="rId11"/>
    <oleObject progId="Equation.DSMT4" shapeId="5131" r:id="rId12"/>
    <oleObject progId="Equation.DSMT4" shapeId="5132" r:id="rId13"/>
  </oleObjects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>
    <tabColor rgb="FF92D050"/>
  </sheetPr>
  <dimension ref="A1:HJ210"/>
  <sheetViews>
    <sheetView workbookViewId="0">
      <selection activeCell="C102" sqref="C102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76" t="s">
        <v>50</v>
      </c>
      <c r="D2" s="76" t="s">
        <v>80</v>
      </c>
      <c r="E2" s="76" t="s">
        <v>76</v>
      </c>
      <c r="F2" s="76" t="s">
        <v>76</v>
      </c>
      <c r="G2" s="84"/>
      <c r="H2" s="84"/>
      <c r="I2"/>
      <c r="J2"/>
      <c r="K2"/>
      <c r="L2"/>
      <c r="M2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76">
        <v>667</v>
      </c>
      <c r="D3" s="76">
        <v>2878</v>
      </c>
      <c r="E3" s="76">
        <v>50931</v>
      </c>
      <c r="F3" s="76">
        <v>50931</v>
      </c>
      <c r="G3" s="84"/>
      <c r="H3" s="84"/>
      <c r="I3"/>
      <c r="J3"/>
      <c r="K3"/>
      <c r="L3"/>
      <c r="M3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61</v>
      </c>
      <c r="C4" s="76" t="s">
        <v>52</v>
      </c>
      <c r="D4" s="76" t="s">
        <v>82</v>
      </c>
      <c r="E4" s="76" t="s">
        <v>302</v>
      </c>
      <c r="F4" s="76" t="s">
        <v>303</v>
      </c>
      <c r="G4" s="84"/>
      <c r="H4" s="84"/>
      <c r="I4"/>
      <c r="J4"/>
      <c r="K4"/>
      <c r="L4"/>
      <c r="M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63">
        <v>6.8484524700419251E-7</v>
      </c>
      <c r="C5" s="163">
        <v>4.4905086387966487E-6</v>
      </c>
      <c r="D5" s="163">
        <v>8.1849571139700528E-6</v>
      </c>
      <c r="E5" s="164">
        <v>1.1124361422699005E-5</v>
      </c>
      <c r="F5" s="164">
        <v>1.1124361422699005E-5</v>
      </c>
      <c r="I5"/>
      <c r="J5"/>
      <c r="K5"/>
      <c r="L5"/>
      <c r="M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65">
        <v>7.0822752601899022E-7</v>
      </c>
      <c r="C6" s="166">
        <v>1.9465641450201361E-6</v>
      </c>
      <c r="D6" s="166">
        <v>9.1251373340313641E-6</v>
      </c>
      <c r="E6" s="166">
        <v>8.9390942618366601E-6</v>
      </c>
      <c r="F6" s="166">
        <v>8.9390942618366601E-6</v>
      </c>
      <c r="I6"/>
      <c r="J6"/>
      <c r="K6"/>
      <c r="L6"/>
      <c r="M6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69">
        <v>7.2538596435248501E-7</v>
      </c>
      <c r="C7" s="169">
        <v>1.6053990896739391E-6</v>
      </c>
      <c r="D7" s="169">
        <v>7.8523411001175205E-6</v>
      </c>
      <c r="E7" s="169">
        <v>9.6946642676975822E-6</v>
      </c>
      <c r="F7" s="169">
        <v>9.6946642676975822E-6</v>
      </c>
      <c r="I7"/>
      <c r="J7"/>
      <c r="K7"/>
      <c r="L7"/>
      <c r="M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/>
      <c r="D8"/>
      <c r="E8"/>
      <c r="F8"/>
      <c r="G8"/>
      <c r="H8"/>
      <c r="I8"/>
      <c r="J8"/>
      <c r="K8"/>
      <c r="L8"/>
      <c r="M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7"/>
      <c r="D9" s="107"/>
      <c r="E9" s="107"/>
      <c r="F9" s="107"/>
      <c r="G9"/>
      <c r="H9"/>
      <c r="I9"/>
      <c r="J9"/>
      <c r="K9"/>
      <c r="L9"/>
      <c r="M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/>
      <c r="D10"/>
      <c r="E10"/>
      <c r="F10"/>
      <c r="G10"/>
      <c r="H10"/>
      <c r="I10"/>
      <c r="J10"/>
      <c r="K10"/>
      <c r="L10"/>
      <c r="M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/>
      <c r="D11"/>
      <c r="E11"/>
      <c r="F11"/>
      <c r="G11"/>
      <c r="H11"/>
      <c r="I11"/>
      <c r="J11"/>
      <c r="K11"/>
      <c r="L11"/>
      <c r="M11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/>
      <c r="D12"/>
      <c r="E12"/>
      <c r="F12"/>
      <c r="G12"/>
      <c r="H12"/>
      <c r="I12"/>
      <c r="J12"/>
      <c r="K12"/>
      <c r="L12"/>
      <c r="M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/>
      <c r="D13"/>
      <c r="E13"/>
      <c r="F13"/>
      <c r="G13"/>
      <c r="H13"/>
      <c r="I13"/>
      <c r="J13"/>
      <c r="K13"/>
      <c r="L13"/>
      <c r="M13"/>
      <c r="AO13" s="108"/>
      <c r="AP13" s="99"/>
      <c r="BF13" s="99"/>
      <c r="DY13" s="100"/>
    </row>
    <row r="14" spans="1:218" ht="15">
      <c r="A14" s="106">
        <v>10</v>
      </c>
      <c r="B14" s="107"/>
      <c r="C14"/>
      <c r="D14"/>
      <c r="E14"/>
      <c r="F14"/>
      <c r="G14"/>
      <c r="H14"/>
      <c r="I14"/>
      <c r="J14"/>
      <c r="K14"/>
      <c r="L14"/>
      <c r="M14"/>
      <c r="AO14" s="108"/>
      <c r="DY14" s="100"/>
    </row>
    <row r="15" spans="1:218" ht="15">
      <c r="A15" s="106">
        <v>11</v>
      </c>
      <c r="B15" s="107"/>
      <c r="C15"/>
      <c r="D15"/>
      <c r="E15"/>
      <c r="F15"/>
      <c r="G15"/>
      <c r="H15"/>
      <c r="I15"/>
      <c r="J15"/>
      <c r="K15"/>
      <c r="L15"/>
      <c r="M15"/>
      <c r="AO15" s="108"/>
      <c r="DY15" s="100"/>
    </row>
    <row r="16" spans="1:218" ht="15">
      <c r="A16" s="106">
        <v>12</v>
      </c>
      <c r="B16" s="76"/>
      <c r="C16" s="76"/>
      <c r="D16" s="76"/>
      <c r="E16" s="76"/>
      <c r="F16" s="76"/>
      <c r="G16"/>
      <c r="H16"/>
      <c r="I16"/>
      <c r="J16"/>
      <c r="K16"/>
      <c r="L16"/>
      <c r="M16"/>
      <c r="AO16" s="108"/>
      <c r="DY16" s="100"/>
    </row>
    <row r="17" spans="1:129" ht="15">
      <c r="A17" s="106">
        <v>13</v>
      </c>
      <c r="B17" s="76"/>
      <c r="C17" s="76"/>
      <c r="D17" s="76"/>
      <c r="E17" s="76"/>
      <c r="F17" s="76"/>
      <c r="G17"/>
      <c r="H17"/>
      <c r="I17"/>
      <c r="J17"/>
      <c r="K17"/>
      <c r="L17"/>
      <c r="M17"/>
      <c r="AO17" s="108"/>
      <c r="DY17" s="100"/>
    </row>
    <row r="18" spans="1:129" ht="15">
      <c r="A18" s="106">
        <v>14</v>
      </c>
      <c r="B18" s="76"/>
      <c r="C18" s="76"/>
      <c r="D18" s="76"/>
      <c r="E18" s="76"/>
      <c r="F18" s="76"/>
      <c r="G18"/>
      <c r="H18"/>
      <c r="I18"/>
      <c r="J18"/>
      <c r="K18"/>
      <c r="L18"/>
      <c r="M18"/>
      <c r="AO18" s="108"/>
      <c r="DY18" s="100"/>
    </row>
    <row r="19" spans="1:129" ht="15">
      <c r="A19" s="106">
        <v>15</v>
      </c>
      <c r="B19" s="133"/>
      <c r="C19" s="133"/>
      <c r="D19" s="133"/>
      <c r="E19" s="133"/>
      <c r="F19" s="133"/>
      <c r="G19"/>
      <c r="I19"/>
      <c r="J19"/>
      <c r="K19"/>
      <c r="L19"/>
      <c r="M19"/>
      <c r="AO19" s="108"/>
      <c r="DY19" s="100"/>
    </row>
    <row r="20" spans="1:129" ht="15">
      <c r="A20" s="106">
        <v>16</v>
      </c>
      <c r="B20" s="133"/>
      <c r="C20" s="133"/>
      <c r="D20" s="133"/>
      <c r="E20" s="133"/>
      <c r="F20" s="133"/>
      <c r="G20"/>
      <c r="I20"/>
      <c r="J20"/>
      <c r="K20"/>
      <c r="L20"/>
      <c r="M20"/>
      <c r="AO20" s="108"/>
      <c r="DY20" s="100"/>
    </row>
    <row r="21" spans="1:129" ht="15">
      <c r="A21" s="106">
        <v>17</v>
      </c>
      <c r="B21" s="133"/>
      <c r="C21" s="133"/>
      <c r="D21" s="133"/>
      <c r="E21" s="133"/>
      <c r="F21" s="133"/>
      <c r="G21"/>
      <c r="I21"/>
      <c r="J21"/>
      <c r="K21"/>
      <c r="L21"/>
      <c r="M21"/>
      <c r="DY21" s="100"/>
    </row>
    <row r="22" spans="1:129" ht="15">
      <c r="A22" s="106">
        <v>18</v>
      </c>
      <c r="B22" s="107"/>
      <c r="C22"/>
      <c r="D22"/>
      <c r="E22"/>
      <c r="F22"/>
      <c r="G22"/>
      <c r="H22"/>
      <c r="I22"/>
      <c r="DY22" s="100"/>
    </row>
    <row r="23" spans="1:129">
      <c r="A23" s="106">
        <v>19</v>
      </c>
      <c r="DY23" s="100"/>
    </row>
    <row r="24" spans="1:129">
      <c r="A24" s="106">
        <v>20</v>
      </c>
      <c r="DY24" s="100"/>
    </row>
    <row r="25" spans="1:129">
      <c r="A25" s="106">
        <v>21</v>
      </c>
      <c r="DY25" s="100"/>
    </row>
    <row r="26" spans="1:129" ht="15">
      <c r="A26" s="106">
        <v>22</v>
      </c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>
        <f>COUNT(C5:C39)</f>
        <v>3</v>
      </c>
      <c r="D41" s="86">
        <f>COUNT(D5:D39)</f>
        <v>3</v>
      </c>
      <c r="E41" s="86">
        <f>COUNT(E5:E39)</f>
        <v>3</v>
      </c>
      <c r="F41" s="86">
        <f>COUNT(F5:F39)</f>
        <v>3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5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15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14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7.0615291245855599E-7</v>
      </c>
      <c r="C58" s="96">
        <f>AVERAGE(C5:C39)</f>
        <v>2.6808239578302412E-6</v>
      </c>
      <c r="D58" s="96">
        <f>AVERAGE(D5:D39)</f>
        <v>8.3874785160396464E-6</v>
      </c>
      <c r="E58" s="96">
        <f>AVERAGE(E5:E39)</f>
        <v>9.919373317411082E-6</v>
      </c>
      <c r="F58" s="96">
        <f>AVERAGE(F5:F39)</f>
        <v>9.919373317411082E-6</v>
      </c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6.3226404042301218E-6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1.6828766931040632E-11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0.39999999999999997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6.7315067724162525E-12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2.5945147470030406E-6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188">
        <f>TINV(2*0.01,C51)</f>
        <v>2.6244940644958863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93">
        <f>C65+C95*C89</f>
        <v>1.3131928957986649E-5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337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1.3131928957986649E-2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2945" r:id="rId2"/>
    <oleObject progId="Equation.DSMT4" shapeId="82946" r:id="rId3"/>
    <oleObject progId="Equation.DSMT4" shapeId="82947" r:id="rId4"/>
    <oleObject progId="Equation.DSMT4" shapeId="82948" r:id="rId5"/>
    <oleObject progId="Equation.DSMT4" shapeId="82949" r:id="rId6"/>
    <oleObject progId="Equation.DSMT4" shapeId="82950" r:id="rId7"/>
    <oleObject progId="Equation.DSMT4" shapeId="82951" r:id="rId8"/>
    <oleObject progId="Equation.DSMT4" shapeId="82952" r:id="rId9"/>
    <oleObject progId="Equation.DSMT4" shapeId="82953" r:id="rId10"/>
    <oleObject progId="Equation.DSMT4" shapeId="82954" r:id="rId11"/>
    <oleObject progId="Equation.DSMT4" shapeId="82955" r:id="rId12"/>
    <oleObject progId="Equation.DSMT4" shapeId="82956" r:id="rId13"/>
  </oleObjects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>
    <tabColor rgb="FF92D050"/>
  </sheetPr>
  <dimension ref="A1:HJ210"/>
  <sheetViews>
    <sheetView workbookViewId="0">
      <selection activeCell="C5" sqref="C5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414" t="s">
        <v>121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30">
      <c r="A2" s="127"/>
      <c r="B2" s="76" t="s">
        <v>50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122</v>
      </c>
      <c r="B3" s="76">
        <v>667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123</v>
      </c>
      <c r="B4" s="76" t="s">
        <v>61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63">
        <v>6.8484524700419251E-7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65">
        <v>7.0822752601899022E-7</v>
      </c>
      <c r="C6" s="64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69">
        <v>7.2538596435248501E-7</v>
      </c>
      <c r="C7" s="64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1"/>
      <c r="AD8" s="71"/>
      <c r="AE8" s="71"/>
      <c r="AF8" s="71"/>
      <c r="AG8" s="111"/>
      <c r="AH8" s="71"/>
      <c r="AI8" s="71"/>
      <c r="AJ8" s="111"/>
      <c r="AK8" s="111"/>
      <c r="AL8" s="71"/>
      <c r="AM8" s="111"/>
      <c r="AN8" s="111"/>
      <c r="AO8" s="111"/>
      <c r="AP8" s="111"/>
      <c r="AQ8" s="111"/>
      <c r="AR8" s="111"/>
      <c r="AS8" s="111"/>
      <c r="AT8" s="111"/>
      <c r="AU8" s="71"/>
      <c r="AV8" s="7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124</v>
      </c>
      <c r="B41" s="86">
        <f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125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126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415" t="s">
        <v>143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416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127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128</v>
      </c>
      <c r="B58" s="96">
        <f>AVERAGE(B5:B39)</f>
        <v>7.0615291245855599E-7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7.0615291245855599E-7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129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130</v>
      </c>
      <c r="B70" s="95"/>
      <c r="C70" s="93">
        <f>VAR(B5:EB39)</f>
        <v>4.1411545684738971E-16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131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132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133</v>
      </c>
      <c r="C83" s="93">
        <f>C70*C79</f>
        <v>2.7607697123159311E-16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134</v>
      </c>
      <c r="B89" s="86"/>
      <c r="C89" s="86">
        <f>SQRT(C83)</f>
        <v>1.6615564126191837E-8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135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136</v>
      </c>
      <c r="B95" s="91" t="s">
        <v>137</v>
      </c>
      <c r="C95" s="90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8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>
      <c r="A98" s="86" t="s">
        <v>138</v>
      </c>
      <c r="B98" s="86"/>
      <c r="C98" s="86">
        <f>C65+C95*C89</f>
        <v>8.218729514822266E-7</v>
      </c>
      <c r="D98" s="15" t="str">
        <f>IFERROR(IF(FIND("MM",#REF!,1)&gt;0,"lb/MMBtu","lb/MW"),"lb/MW")</f>
        <v>lb/MW</v>
      </c>
      <c r="E98" s="86"/>
      <c r="G98" s="86"/>
      <c r="H98" s="86"/>
      <c r="I98" s="86"/>
      <c r="J98" s="86"/>
      <c r="K98" s="86"/>
      <c r="L98" s="86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</row>
    <row r="99" spans="1:8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</row>
    <row r="100" spans="1:8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</row>
    <row r="101" spans="1:8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</row>
    <row r="102" spans="1:84">
      <c r="A102" s="15" t="s">
        <v>337</v>
      </c>
      <c r="B102" s="43" t="s">
        <v>324</v>
      </c>
      <c r="C102" s="15">
        <f>IFERROR(IF(FIND("MM",B1,1)&gt;0,VLOOKUP(A102,'Summary_Pet Coke'!$A$63:$H$72,6,FALSE),VLOOKUP(A102,'Summary_Pet Coke'!$A$63:$I$72,7,FALSE)),VLOOKUP(A102,'Summary_Pet Coke'!$A$63:$I$72,7,FALSE))</f>
        <v>5.164190734735943E-6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</row>
    <row r="103" spans="1:84">
      <c r="A103" s="15"/>
      <c r="B103" s="15"/>
      <c r="C103" s="15"/>
      <c r="D103" s="15"/>
      <c r="E103" s="86"/>
      <c r="F103" s="86"/>
      <c r="G103" s="86"/>
      <c r="H103" s="86"/>
      <c r="I103" s="86"/>
      <c r="J103" s="86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</row>
    <row r="104" spans="1:84">
      <c r="A104" s="15"/>
      <c r="B104" s="15" t="s">
        <v>344</v>
      </c>
      <c r="C104" s="40">
        <f>IFERROR(IF(FIND("MM",B1,1)&gt;0,IF(C98&lt;C102,C102*1000000,C98*1000000),IF(C98&lt;C102,C102*1000,C98*1000)),IF(C98&lt;C102,C102*1000,C98*1000))</f>
        <v>5.164190734735943E-3</v>
      </c>
      <c r="D104" s="15" t="str">
        <f>IFERROR(IF(FIND("MM",B1,1)&gt;0,"lb/TBtu","lb/GW"),"lb/GW")</f>
        <v>lb/GW</v>
      </c>
      <c r="E104" s="86"/>
      <c r="F104" s="86"/>
      <c r="G104" s="86"/>
      <c r="H104" s="86"/>
      <c r="I104" s="86"/>
      <c r="J104" s="86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</row>
    <row r="105" spans="1:84">
      <c r="A105" s="86"/>
      <c r="B105" s="88"/>
      <c r="C105" s="86"/>
      <c r="D105" s="86"/>
      <c r="E105" s="86"/>
      <c r="F105" s="86"/>
      <c r="G105" s="86"/>
      <c r="H105" s="86"/>
      <c r="I105" s="86"/>
      <c r="J105" s="86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</row>
    <row r="106" spans="1:8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</row>
    <row r="107" spans="1:8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</row>
    <row r="108" spans="1:8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</row>
    <row r="109" spans="1:84">
      <c r="A109" s="86"/>
      <c r="B109" s="88"/>
      <c r="C109" s="86"/>
      <c r="D109" s="86"/>
      <c r="E109" s="86"/>
      <c r="F109" s="86"/>
      <c r="G109" s="86"/>
      <c r="H109" s="86"/>
      <c r="I109" s="86"/>
      <c r="J109" s="86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</row>
    <row r="110" spans="1:8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</row>
    <row r="111" spans="1:8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</row>
    <row r="112" spans="1:8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3969" r:id="rId2"/>
    <oleObject progId="Equation.DSMT4" shapeId="83970" r:id="rId3"/>
    <oleObject progId="Equation.DSMT4" shapeId="83971" r:id="rId4"/>
    <oleObject progId="Equation.DSMT4" shapeId="83972" r:id="rId5"/>
    <oleObject progId="Equation.DSMT4" shapeId="83973" r:id="rId6"/>
    <oleObject progId="Equation.DSMT4" shapeId="83974" r:id="rId7"/>
    <oleObject progId="Equation.DSMT4" shapeId="83975" r:id="rId8"/>
    <oleObject progId="Equation.DSMT4" shapeId="83976" r:id="rId9"/>
    <oleObject progId="Equation.DSMT4" shapeId="83977" r:id="rId10"/>
    <oleObject progId="Equation.DSMT4" shapeId="83978" r:id="rId11"/>
    <oleObject progId="Equation.DSMT4" shapeId="83979" r:id="rId12"/>
    <oleObject progId="Equation.DSMT4" shapeId="83980" r:id="rId13"/>
  </oleObjects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>
    <tabColor rgb="FFFFFF00"/>
  </sheetPr>
  <dimension ref="A1:HJ210"/>
  <sheetViews>
    <sheetView workbookViewId="0">
      <selection activeCell="B9" sqref="B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7" width="12.28515625" bestFit="1" customWidth="1"/>
    <col min="8" max="8" width="10.28515625" bestFit="1" customWidth="1"/>
    <col min="9" max="10" width="26.140625" bestFit="1" customWidth="1"/>
    <col min="11" max="11" width="10.28515625" bestFit="1" customWidth="1"/>
    <col min="12" max="12" width="21.140625" bestFit="1" customWidth="1"/>
    <col min="13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57"/>
      <c r="B2" s="76" t="s">
        <v>62</v>
      </c>
      <c r="C2" s="76" t="s">
        <v>50</v>
      </c>
      <c r="D2" s="76" t="s">
        <v>50</v>
      </c>
      <c r="E2" s="76" t="s">
        <v>66</v>
      </c>
      <c r="F2" s="76" t="s">
        <v>70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4125</v>
      </c>
      <c r="C3" s="76">
        <v>667</v>
      </c>
      <c r="D3" s="76">
        <v>667</v>
      </c>
      <c r="E3" s="76">
        <v>10373</v>
      </c>
      <c r="F3" s="76">
        <v>10670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76" t="s">
        <v>309</v>
      </c>
      <c r="C4" s="76" t="s">
        <v>52</v>
      </c>
      <c r="D4" s="76" t="s">
        <v>61</v>
      </c>
      <c r="E4" s="76" t="s">
        <v>310</v>
      </c>
      <c r="F4" s="76" t="s">
        <v>311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1.62300323152893E-4</v>
      </c>
      <c r="C5" s="158">
        <v>2.9999999999999997E-4</v>
      </c>
      <c r="D5" s="158">
        <v>3.9297988965844843E-4</v>
      </c>
      <c r="E5" s="158">
        <v>2.9265650625873072E-3</v>
      </c>
      <c r="F5" s="158">
        <v>9.3542645703620104E-3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7.9372958426443405E-5</v>
      </c>
      <c r="C6" s="158">
        <v>4.0000000000000002E-4</v>
      </c>
      <c r="D6" s="158">
        <v>3.2327048166232137E-4</v>
      </c>
      <c r="E6" s="158">
        <v>5.2612405619547097E-3</v>
      </c>
      <c r="F6" s="158">
        <v>6.5139341029819883E-3</v>
      </c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2.12927978947478E-4</v>
      </c>
      <c r="C7" s="158">
        <v>8.0000000000000004E-4</v>
      </c>
      <c r="D7" s="158">
        <v>8.0410595365193579E-4</v>
      </c>
      <c r="E7" s="158">
        <v>1.9400824572207989E-3</v>
      </c>
      <c r="F7" s="158">
        <v>7.8102529287588582E-3</v>
      </c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F8" s="11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AO12" s="31"/>
      <c r="AP12" s="26"/>
      <c r="BF12" s="26"/>
      <c r="BN12" s="23"/>
      <c r="BO12" s="23"/>
      <c r="DY12" s="29"/>
    </row>
    <row r="13" spans="1:218" ht="15">
      <c r="A13" s="16">
        <v>9</v>
      </c>
      <c r="AO13" s="31"/>
      <c r="AP13" s="26"/>
      <c r="BF13" s="26"/>
      <c r="DY13" s="29"/>
    </row>
    <row r="14" spans="1:218" ht="15">
      <c r="A14" s="16">
        <v>10</v>
      </c>
      <c r="AO14" s="31"/>
      <c r="DY14" s="29"/>
    </row>
    <row r="15" spans="1:218" ht="15">
      <c r="A15" s="16">
        <v>11</v>
      </c>
      <c r="AO15" s="31"/>
      <c r="DY15" s="29"/>
    </row>
    <row r="16" spans="1:218" ht="15">
      <c r="A16" s="16">
        <v>12</v>
      </c>
      <c r="AO16" s="31"/>
      <c r="DY16" s="29"/>
    </row>
    <row r="17" spans="1:129" ht="15">
      <c r="A17" s="16">
        <v>13</v>
      </c>
      <c r="AO17" s="31"/>
      <c r="DY17" s="29"/>
    </row>
    <row r="18" spans="1:129" ht="15">
      <c r="A18" s="16">
        <v>14</v>
      </c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1.5153375350893813E-4</v>
      </c>
      <c r="C58" s="35">
        <f>AVERAGE(C5:C39)</f>
        <v>5.0000000000000001E-4</v>
      </c>
      <c r="D58" s="35">
        <f>AVERAGE(D5:D39)</f>
        <v>5.0678544165756853E-4</v>
      </c>
      <c r="E58" s="35">
        <f>AVERAGE(E5:E39)</f>
        <v>3.3759626939209382E-3</v>
      </c>
      <c r="F58" s="35">
        <f>AVERAGE(F5:F39)</f>
        <v>7.8928172007009523E-3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2.485419817957679E-3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1.0011202665322754E-5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4.0044810661291015E-6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2.0011199529586178E-3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86">
        <f>C65+C95*C89</f>
        <v>7.7373472568418589E-3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349</v>
      </c>
      <c r="B102" s="43" t="s">
        <v>324</v>
      </c>
      <c r="C102" s="15">
        <f>IFERROR(IF(FIND("MM",B1,1)&gt;0,VLOOKUP(A102,'Summary_Pet Coke'!$A$63:$H$81,6,FALSE),VLOOKUP(A102,'Summary_Pet Coke'!$A$63:$I$81,7,FALSE)),VLOOKUP(A102,'Summary_Pet Coke'!$A$63:$I$81,7,FALSE))</f>
        <v>6.4000000000000005E-4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7.7373472568418589E-3</v>
      </c>
      <c r="D104" s="15" t="str">
        <f>IFERROR(IF(FIND("MM",B1,1)&gt;0,"lb/MMBtu","lb/MW"),"lb/MW")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32769" r:id="rId2"/>
    <oleObject progId="Equation.DSMT4" shapeId="32770" r:id="rId3"/>
    <oleObject progId="Equation.DSMT4" shapeId="32771" r:id="rId4"/>
    <oleObject progId="Equation.DSMT4" shapeId="32772" r:id="rId5"/>
    <oleObject progId="Equation.DSMT4" shapeId="32773" r:id="rId6"/>
    <oleObject progId="Equation.DSMT4" shapeId="32774" r:id="rId7"/>
    <oleObject progId="Equation.DSMT4" shapeId="32775" r:id="rId8"/>
    <oleObject progId="Equation.DSMT4" shapeId="32776" r:id="rId9"/>
    <oleObject progId="Equation.DSMT4" shapeId="32777" r:id="rId10"/>
    <oleObject progId="Equation.DSMT4" shapeId="32778" r:id="rId11"/>
    <oleObject progId="Equation.DSMT4" shapeId="32779" r:id="rId12"/>
    <oleObject progId="Equation.DSMT4" shapeId="32780" r:id="rId13"/>
    <oleObject progId="Equation.DSMT4" shapeId="32781" r:id="rId14"/>
  </oleObjects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>
    <tabColor rgb="FFFFFF00"/>
  </sheetPr>
  <dimension ref="A1:HJ210"/>
  <sheetViews>
    <sheetView workbookViewId="0">
      <selection activeCell="E86" sqref="E8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57"/>
      <c r="B2" s="76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76" t="s">
        <v>52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2.9999999999999997E-4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4.0000000000000002E-4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8.0000000000000004E-4</v>
      </c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F9" s="69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F10" s="69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F11" s="69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F12" s="80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5.0000000000000001E-4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5.0000000000000001E-4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7.0000000000000018E-8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4.6666666666666674E-8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2.1602468994692868E-4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86">
        <f>C65+C95*C89</f>
        <v>2.0045162090722452E-3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349</v>
      </c>
      <c r="B102" s="43" t="s">
        <v>324</v>
      </c>
      <c r="C102" s="15">
        <f>IFERROR(IF(FIND("MM",B1,1)&gt;0,VLOOKUP(A102,'Summary_Pet Coke'!$A$63:$H$81,6,FALSE),VLOOKUP(A102,'Summary_Pet Coke'!$A$63:$I$81,7,FALSE)),VLOOKUP(A102,'Summary_Pet Coke'!$A$63:$I$81,7,FALSE))</f>
        <v>6.4000000000000005E-4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2.0045162090722452E-3</v>
      </c>
      <c r="D104" s="15" t="str">
        <f>IFERROR(IF(FIND("MM",B1,1)&gt;0,"lb/MMBtu","lb/MW"),"lb/MW")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0481" r:id="rId2"/>
    <oleObject progId="Equation.DSMT4" shapeId="20482" r:id="rId3"/>
    <oleObject progId="Equation.DSMT4" shapeId="20483" r:id="rId4"/>
    <oleObject progId="Equation.DSMT4" shapeId="20484" r:id="rId5"/>
    <oleObject progId="Equation.DSMT4" shapeId="20485" r:id="rId6"/>
    <oleObject progId="Equation.DSMT4" shapeId="20486" r:id="rId7"/>
    <oleObject progId="Equation.DSMT4" shapeId="20487" r:id="rId8"/>
    <oleObject progId="Equation.DSMT4" shapeId="20488" r:id="rId9"/>
    <oleObject progId="Equation.DSMT4" shapeId="20489" r:id="rId10"/>
    <oleObject progId="Equation.DSMT4" shapeId="20490" r:id="rId11"/>
    <oleObject progId="Equation.DSMT4" shapeId="20491" r:id="rId12"/>
    <oleObject progId="Equation.DSMT4" shapeId="20492" r:id="rId13"/>
    <oleObject progId="Equation.DSMT4" shapeId="20493" r:id="rId14"/>
    <oleObject progId="Equation.DSMT4" shapeId="20494" r:id="rId15"/>
  </oleObjects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>
    <tabColor rgb="FFFFFF00"/>
  </sheetPr>
  <dimension ref="A1:HJ210"/>
  <sheetViews>
    <sheetView workbookViewId="0">
      <selection activeCell="B9" sqref="B9"/>
    </sheetView>
  </sheetViews>
  <sheetFormatPr defaultColWidth="18" defaultRowHeight="12.75"/>
  <cols>
    <col min="1" max="1" width="44.140625" customWidth="1"/>
    <col min="2" max="2" width="18.140625" bestFit="1" customWidth="1"/>
    <col min="3" max="3" width="17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57"/>
      <c r="B2" s="76" t="s">
        <v>62</v>
      </c>
      <c r="C2" s="76" t="s">
        <v>50</v>
      </c>
      <c r="D2" s="76" t="s">
        <v>50</v>
      </c>
      <c r="E2" s="76" t="s">
        <v>66</v>
      </c>
      <c r="F2" s="76" t="s">
        <v>76</v>
      </c>
      <c r="G2"/>
      <c r="H2" s="76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4125</v>
      </c>
      <c r="C3" s="76">
        <v>667</v>
      </c>
      <c r="D3" s="76">
        <v>667</v>
      </c>
      <c r="E3" s="76">
        <v>10373</v>
      </c>
      <c r="F3" s="76">
        <v>50931</v>
      </c>
      <c r="G3"/>
      <c r="H3" s="76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76" t="s">
        <v>309</v>
      </c>
      <c r="C4" s="76" t="s">
        <v>52</v>
      </c>
      <c r="D4" s="76" t="s">
        <v>61</v>
      </c>
      <c r="E4" s="76" t="s">
        <v>310</v>
      </c>
      <c r="F4" s="76" t="s">
        <v>303</v>
      </c>
      <c r="G4"/>
      <c r="H4" s="76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3.1860754616095774E-3</v>
      </c>
      <c r="C5" s="158">
        <v>2.674838709677419E-3</v>
      </c>
      <c r="D5" s="158">
        <v>3.5038594032772625E-3</v>
      </c>
      <c r="E5" s="158">
        <v>3.1363779310802628E-2</v>
      </c>
      <c r="F5" s="158">
        <v>8.6137304407553669E-2</v>
      </c>
      <c r="H5" s="158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1.5581499176660187E-3</v>
      </c>
      <c r="C6" s="158">
        <v>3.566451612903226E-3</v>
      </c>
      <c r="D6" s="158">
        <v>2.882321326821472E-3</v>
      </c>
      <c r="E6" s="158">
        <v>5.6384322356499109E-2</v>
      </c>
      <c r="F6" s="158">
        <v>9.2464890251371834E-2</v>
      </c>
      <c r="G6" s="19"/>
      <c r="H6" s="158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4.1799338142758822E-3</v>
      </c>
      <c r="C7" s="158">
        <v>7.132903225806452E-3</v>
      </c>
      <c r="D7" s="158">
        <v>7.1695124383675821E-3</v>
      </c>
      <c r="E7" s="158">
        <v>2.0791718868959041E-2</v>
      </c>
      <c r="F7" s="158">
        <v>7.959677096322236E-2</v>
      </c>
      <c r="G7" s="23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79"/>
      <c r="F8" s="11"/>
      <c r="G8" s="33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F9" s="16"/>
      <c r="G9" s="3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AO12" s="31"/>
      <c r="AP12" s="26"/>
      <c r="BF12" s="26"/>
      <c r="BN12" s="23"/>
      <c r="BO12" s="23"/>
      <c r="DY12" s="29"/>
    </row>
    <row r="13" spans="1:218" ht="15">
      <c r="A13" s="16">
        <v>9</v>
      </c>
      <c r="P13" s="161"/>
      <c r="Q13" s="161"/>
      <c r="R13" s="161"/>
      <c r="S13" s="161"/>
      <c r="T13" s="161"/>
      <c r="AO13" s="31"/>
      <c r="AP13" s="26"/>
      <c r="BF13" s="26"/>
      <c r="DY13" s="29"/>
    </row>
    <row r="14" spans="1:218" ht="15">
      <c r="A14" s="16">
        <v>10</v>
      </c>
      <c r="P14" s="161"/>
      <c r="Q14" s="161"/>
      <c r="R14" s="161"/>
      <c r="S14" s="161"/>
      <c r="T14" s="161"/>
      <c r="AO14" s="31"/>
      <c r="DY14" s="29"/>
    </row>
    <row r="15" spans="1:218" ht="15">
      <c r="A15" s="16">
        <v>11</v>
      </c>
      <c r="P15" s="161"/>
      <c r="Q15" s="161"/>
      <c r="R15" s="161"/>
      <c r="S15" s="161"/>
      <c r="T15" s="161"/>
      <c r="AO15" s="31"/>
      <c r="DY15" s="29"/>
    </row>
    <row r="16" spans="1:218" ht="15">
      <c r="A16" s="16">
        <v>12</v>
      </c>
      <c r="AO16" s="31"/>
      <c r="DY16" s="29"/>
    </row>
    <row r="17" spans="1:129" ht="15">
      <c r="A17" s="16">
        <v>13</v>
      </c>
      <c r="AO17" s="31"/>
      <c r="DY17" s="29"/>
    </row>
    <row r="18" spans="1:129" ht="15">
      <c r="A18" s="16">
        <v>14</v>
      </c>
      <c r="AO18" s="31"/>
      <c r="DY18" s="29"/>
    </row>
    <row r="19" spans="1:129" ht="15">
      <c r="A19" s="16">
        <v>15</v>
      </c>
      <c r="AO19" s="31"/>
      <c r="DY19" s="29"/>
    </row>
    <row r="20" spans="1:129" ht="15">
      <c r="A20" s="16">
        <v>16</v>
      </c>
      <c r="AO20" s="31"/>
      <c r="DY20" s="29"/>
    </row>
    <row r="21" spans="1:129" ht="15">
      <c r="A21" s="16">
        <v>17</v>
      </c>
      <c r="P21" s="22"/>
      <c r="Q21" s="22"/>
      <c r="DY21" s="29"/>
    </row>
    <row r="22" spans="1:129" ht="15">
      <c r="A22" s="16">
        <v>18</v>
      </c>
      <c r="P22" s="22"/>
      <c r="Q22" s="22"/>
      <c r="DY22" s="29"/>
    </row>
    <row r="23" spans="1:129" ht="15">
      <c r="A23" s="16">
        <v>19</v>
      </c>
      <c r="P23" s="22"/>
      <c r="Q23" s="22"/>
      <c r="DY23" s="29"/>
    </row>
    <row r="24" spans="1:129" ht="15">
      <c r="A24" s="16">
        <v>20</v>
      </c>
      <c r="P24" s="22"/>
      <c r="Q24" s="22"/>
      <c r="DY24" s="29"/>
    </row>
    <row r="25" spans="1:129" ht="15">
      <c r="A25" s="16">
        <v>21</v>
      </c>
      <c r="P25" s="22"/>
      <c r="Q25" s="22"/>
      <c r="DY25" s="29"/>
    </row>
    <row r="26" spans="1:129" ht="15">
      <c r="A26" s="16">
        <v>22</v>
      </c>
      <c r="P26" s="22"/>
      <c r="Q26" s="22"/>
      <c r="DY26" s="29"/>
    </row>
    <row r="27" spans="1:129" ht="15">
      <c r="A27" s="16">
        <v>23</v>
      </c>
      <c r="P27" s="22"/>
      <c r="Q27" s="22"/>
      <c r="DY27" s="29"/>
    </row>
    <row r="28" spans="1:129" ht="15">
      <c r="A28" s="16">
        <v>24</v>
      </c>
      <c r="P28" s="22"/>
      <c r="Q28" s="22"/>
      <c r="DY28" s="29"/>
    </row>
    <row r="29" spans="1:129" ht="15">
      <c r="A29" s="16">
        <v>25</v>
      </c>
      <c r="P29" s="22"/>
      <c r="Q29" s="22"/>
      <c r="DY29" s="29"/>
    </row>
    <row r="30" spans="1:129" ht="15">
      <c r="A30" s="16">
        <v>26</v>
      </c>
      <c r="P30" s="22"/>
      <c r="Q30" s="22"/>
      <c r="DY30" s="29"/>
    </row>
    <row r="31" spans="1:129" ht="15">
      <c r="A31" s="16">
        <v>27</v>
      </c>
      <c r="P31" s="22"/>
      <c r="Q31" s="22"/>
      <c r="DY31" s="29"/>
    </row>
    <row r="32" spans="1:129" ht="15">
      <c r="A32" s="16">
        <v>28</v>
      </c>
      <c r="M32" s="21"/>
      <c r="N32" s="22"/>
      <c r="O32" s="22"/>
      <c r="P32" s="22"/>
      <c r="Q32" s="22"/>
      <c r="DY32" s="29"/>
    </row>
    <row r="33" spans="1:139" ht="15">
      <c r="A33" s="16">
        <v>29</v>
      </c>
      <c r="M33" s="21"/>
      <c r="N33" s="22"/>
      <c r="O33" s="22"/>
      <c r="P33" s="22"/>
      <c r="Q33" s="22"/>
      <c r="DY33" s="29"/>
    </row>
    <row r="34" spans="1:139" ht="15">
      <c r="A34" s="16">
        <v>30</v>
      </c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 s="187" customFormat="1">
      <c r="A58" s="185" t="s">
        <v>128</v>
      </c>
      <c r="B58" s="186">
        <f>AVERAGE(B5:B39)</f>
        <v>2.974719731183826E-3</v>
      </c>
      <c r="C58" s="186">
        <f>AVERAGE(C5:C39)</f>
        <v>4.4580645161290322E-3</v>
      </c>
      <c r="D58" s="186">
        <f>AVERAGE(D5:D39)</f>
        <v>4.5185643894887729E-3</v>
      </c>
      <c r="E58" s="186">
        <f>AVERAGE(E5:E39)</f>
        <v>3.6179940178753596E-2</v>
      </c>
      <c r="F58" s="186">
        <f>AVERAGE(F5:F39)</f>
        <v>8.6066321874049292E-2</v>
      </c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2.6839522137920905E-2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1.1619715721707679E-3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4.6478862886830714E-4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2.1558957045003525E-2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40">
        <f>C65+C95*C89</f>
        <v>8.3420876939254429E-2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349</v>
      </c>
      <c r="B102" s="43" t="s">
        <v>324</v>
      </c>
      <c r="C102" s="40">
        <f>IFERROR(IF(FIND("MM",B1,1)&gt;0,VLOOKUP(A102,'Summary_Pet Coke'!$A$63:$H$81,6,FALSE),VLOOKUP(A102,'Summary_Pet Coke'!$A$63:$I$81,7,FALSE)),VLOOKUP(A102,'Summary_Pet Coke'!$A$63:$I$81,7,FALSE))</f>
        <v>6.4000000000000003E-3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8.3420876939254429E-2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33793" r:id="rId3"/>
    <oleObject progId="Equation.DSMT4" shapeId="33794" r:id="rId4"/>
    <oleObject progId="Equation.DSMT4" shapeId="33795" r:id="rId5"/>
    <oleObject progId="Equation.DSMT4" shapeId="33796" r:id="rId6"/>
    <oleObject progId="Equation.DSMT4" shapeId="33797" r:id="rId7"/>
    <oleObject progId="Equation.DSMT4" shapeId="33798" r:id="rId8"/>
    <oleObject progId="Equation.DSMT4" shapeId="33799" r:id="rId9"/>
    <oleObject progId="Equation.DSMT4" shapeId="33800" r:id="rId10"/>
    <oleObject progId="Equation.DSMT4" shapeId="33801" r:id="rId11"/>
    <oleObject progId="Equation.DSMT4" shapeId="33802" r:id="rId12"/>
    <oleObject progId="Equation.DSMT4" shapeId="33803" r:id="rId13"/>
    <oleObject progId="Equation.DSMT4" shapeId="33804" r:id="rId14"/>
    <oleObject progId="Equation.DSMT4" shapeId="33805" r:id="rId15"/>
    <oleObject progId="Equation.DSMT4" shapeId="33806" r:id="rId16"/>
  </oleObjects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>
    <tabColor rgb="FFFFFF00"/>
  </sheetPr>
  <dimension ref="A1:HJ210"/>
  <sheetViews>
    <sheetView workbookViewId="0">
      <selection activeCell="C4" sqref="C4"/>
    </sheetView>
  </sheetViews>
  <sheetFormatPr defaultColWidth="18" defaultRowHeight="12.75"/>
  <cols>
    <col min="1" max="1" width="44.140625" customWidth="1"/>
    <col min="2" max="2" width="18.140625" bestFit="1" customWidth="1"/>
    <col min="3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57"/>
      <c r="B2" s="76" t="s">
        <v>50</v>
      </c>
      <c r="C2" s="7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 s="76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76" t="s">
        <v>52</v>
      </c>
      <c r="C4" s="76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2.674838709677419E-3</v>
      </c>
      <c r="C5" s="158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3.566451612903226E-3</v>
      </c>
      <c r="C6" s="158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7.132903225806452E-3</v>
      </c>
      <c r="C7" s="158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79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4.4580645161290322E-3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4.4580645161290322E-3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5.5648149843912689E-6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3.7098766562608458E-6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1.9261040097203592E-3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86">
        <f>C65+C95*C89</f>
        <v>1.7872525167340933E-2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349</v>
      </c>
      <c r="B102" s="43" t="s">
        <v>324</v>
      </c>
      <c r="C102" s="15">
        <f>IFERROR(IF(FIND("MM",B1,1)&gt;0,VLOOKUP(A102,'Summary_Pet Coke'!$A$63:$H$81,6,FALSE),VLOOKUP(A102,'Summary_Pet Coke'!$A$63:$I$81,7,FALSE)),VLOOKUP(A102,'Summary_Pet Coke'!$A$63:$I$81,7,FALSE))</f>
        <v>6.4000000000000003E-3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1.7872525167340933E-2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1505" r:id="rId2"/>
    <oleObject progId="Equation.DSMT4" shapeId="21506" r:id="rId3"/>
    <oleObject progId="Equation.DSMT4" shapeId="21507" r:id="rId4"/>
    <oleObject progId="Equation.DSMT4" shapeId="21508" r:id="rId5"/>
    <oleObject progId="Equation.DSMT4" shapeId="21509" r:id="rId6"/>
    <oleObject progId="Equation.DSMT4" shapeId="21510" r:id="rId7"/>
    <oleObject progId="Equation.DSMT4" shapeId="21511" r:id="rId8"/>
    <oleObject progId="Equation.DSMT4" shapeId="21512" r:id="rId9"/>
    <oleObject progId="Equation.DSMT4" shapeId="21513" r:id="rId10"/>
    <oleObject progId="Equation.DSMT4" shapeId="21514" r:id="rId11"/>
    <oleObject progId="Equation.DSMT4" shapeId="21515" r:id="rId12"/>
    <oleObject progId="Equation.DSMT4" shapeId="21516" r:id="rId13"/>
    <oleObject progId="Equation.DSMT4" shapeId="21517" r:id="rId14"/>
    <oleObject progId="Equation.DSMT4" shapeId="21518" r:id="rId15"/>
  </oleObjects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>
    <tabColor rgb="FFFFFF00"/>
  </sheetPr>
  <dimension ref="A1:FD10"/>
  <sheetViews>
    <sheetView workbookViewId="0">
      <selection activeCell="CW16" sqref="CW16"/>
    </sheetView>
  </sheetViews>
  <sheetFormatPr defaultRowHeight="12.75"/>
  <cols>
    <col min="1" max="1" width="15.140625" bestFit="1" customWidth="1"/>
    <col min="2" max="2" width="10.140625" bestFit="1" customWidth="1"/>
    <col min="3" max="3" width="27.42578125" bestFit="1" customWidth="1"/>
    <col min="4" max="4" width="13.7109375" bestFit="1" customWidth="1"/>
    <col min="5" max="5" width="12.5703125" bestFit="1" customWidth="1"/>
    <col min="6" max="6" width="9" bestFit="1" customWidth="1"/>
    <col min="7" max="7" width="18.85546875" bestFit="1" customWidth="1"/>
    <col min="8" max="8" width="18.42578125" bestFit="1" customWidth="1"/>
    <col min="9" max="9" width="15.85546875" bestFit="1" customWidth="1"/>
    <col min="10" max="10" width="14.5703125" bestFit="1" customWidth="1"/>
    <col min="11" max="11" width="16.28515625" bestFit="1" customWidth="1"/>
    <col min="12" max="12" width="64.5703125" bestFit="1" customWidth="1"/>
    <col min="13" max="13" width="25.5703125" bestFit="1" customWidth="1"/>
    <col min="14" max="14" width="14.85546875" bestFit="1" customWidth="1"/>
    <col min="15" max="15" width="19.28515625" bestFit="1" customWidth="1"/>
    <col min="16" max="16" width="16.5703125" bestFit="1" customWidth="1"/>
    <col min="17" max="17" width="21" bestFit="1" customWidth="1"/>
    <col min="18" max="18" width="15.140625" bestFit="1" customWidth="1"/>
    <col min="19" max="19" width="19.5703125" bestFit="1" customWidth="1"/>
    <col min="20" max="20" width="23.42578125" bestFit="1" customWidth="1"/>
    <col min="21" max="21" width="12.5703125" bestFit="1" customWidth="1"/>
    <col min="22" max="22" width="17" bestFit="1" customWidth="1"/>
    <col min="23" max="23" width="14.42578125" bestFit="1" customWidth="1"/>
    <col min="24" max="24" width="18.85546875" bestFit="1" customWidth="1"/>
    <col min="25" max="25" width="12.85546875" bestFit="1" customWidth="1"/>
    <col min="26" max="26" width="17.28515625" bestFit="1" customWidth="1"/>
    <col min="27" max="27" width="25.42578125" bestFit="1" customWidth="1"/>
    <col min="28" max="28" width="14.7109375" bestFit="1" customWidth="1"/>
    <col min="29" max="29" width="19.140625" bestFit="1" customWidth="1"/>
    <col min="30" max="30" width="16.42578125" bestFit="1" customWidth="1"/>
    <col min="31" max="31" width="20.85546875" bestFit="1" customWidth="1"/>
    <col min="32" max="32" width="15" bestFit="1" customWidth="1"/>
    <col min="33" max="33" width="19.42578125" bestFit="1" customWidth="1"/>
    <col min="34" max="34" width="25.28515625" bestFit="1" customWidth="1"/>
    <col min="35" max="35" width="14.5703125" bestFit="1" customWidth="1"/>
    <col min="36" max="36" width="19" bestFit="1" customWidth="1"/>
    <col min="37" max="37" width="16.28515625" bestFit="1" customWidth="1"/>
    <col min="38" max="38" width="20.7109375" bestFit="1" customWidth="1"/>
    <col min="39" max="39" width="14.85546875" bestFit="1" customWidth="1"/>
    <col min="40" max="40" width="19.28515625" bestFit="1" customWidth="1"/>
    <col min="41" max="41" width="26.28515625" bestFit="1" customWidth="1"/>
    <col min="42" max="42" width="15.42578125" bestFit="1" customWidth="1"/>
    <col min="43" max="43" width="19.85546875" bestFit="1" customWidth="1"/>
    <col min="44" max="44" width="17.28515625" bestFit="1" customWidth="1"/>
    <col min="45" max="45" width="21.7109375" bestFit="1" customWidth="1"/>
    <col min="46" max="46" width="15.7109375" bestFit="1" customWidth="1"/>
    <col min="47" max="47" width="20.140625" bestFit="1" customWidth="1"/>
    <col min="48" max="48" width="22.5703125" bestFit="1" customWidth="1"/>
    <col min="49" max="49" width="12.42578125" bestFit="1" customWidth="1"/>
    <col min="50" max="50" width="16.140625" bestFit="1" customWidth="1"/>
    <col min="51" max="51" width="13.5703125" bestFit="1" customWidth="1"/>
    <col min="52" max="52" width="18" bestFit="1" customWidth="1"/>
    <col min="53" max="53" width="12.42578125" bestFit="1" customWidth="1"/>
    <col min="54" max="54" width="16.42578125" bestFit="1" customWidth="1"/>
    <col min="55" max="55" width="20.85546875" bestFit="1" customWidth="1"/>
    <col min="56" max="56" width="12.42578125" bestFit="1" customWidth="1"/>
    <col min="57" max="57" width="14.5703125" bestFit="1" customWidth="1"/>
    <col min="58" max="58" width="11.85546875" bestFit="1" customWidth="1"/>
    <col min="59" max="59" width="16.28515625" bestFit="1" customWidth="1"/>
    <col min="60" max="60" width="12.42578125" bestFit="1" customWidth="1"/>
    <col min="61" max="61" width="14.85546875" bestFit="1" customWidth="1"/>
    <col min="62" max="62" width="27.28515625" bestFit="1" customWidth="1"/>
    <col min="63" max="63" width="16.42578125" bestFit="1" customWidth="1"/>
    <col min="64" max="64" width="20.85546875" bestFit="1" customWidth="1"/>
    <col min="65" max="65" width="18.28515625" bestFit="1" customWidth="1"/>
    <col min="66" max="66" width="22.7109375" bestFit="1" customWidth="1"/>
    <col min="67" max="67" width="16.7109375" bestFit="1" customWidth="1"/>
    <col min="68" max="68" width="21.140625" bestFit="1" customWidth="1"/>
    <col min="69" max="69" width="22.42578125" bestFit="1" customWidth="1"/>
    <col min="70" max="70" width="12.42578125" bestFit="1" customWidth="1"/>
    <col min="71" max="71" width="16" bestFit="1" customWidth="1"/>
    <col min="72" max="72" width="13.42578125" bestFit="1" customWidth="1"/>
    <col min="73" max="73" width="17.85546875" bestFit="1" customWidth="1"/>
    <col min="74" max="74" width="12.42578125" bestFit="1" customWidth="1"/>
    <col min="75" max="75" width="16.28515625" bestFit="1" customWidth="1"/>
    <col min="76" max="76" width="25.28515625" bestFit="1" customWidth="1"/>
    <col min="77" max="77" width="14.5703125" bestFit="1" customWidth="1"/>
    <col min="78" max="78" width="19" bestFit="1" customWidth="1"/>
    <col min="79" max="79" width="16.28515625" bestFit="1" customWidth="1"/>
    <col min="80" max="80" width="20.7109375" bestFit="1" customWidth="1"/>
    <col min="81" max="81" width="14.85546875" bestFit="1" customWidth="1"/>
    <col min="82" max="82" width="19.28515625" bestFit="1" customWidth="1"/>
    <col min="83" max="83" width="25" bestFit="1" customWidth="1"/>
    <col min="84" max="84" width="29.42578125" bestFit="1" customWidth="1"/>
    <col min="85" max="85" width="26.85546875" bestFit="1" customWidth="1"/>
    <col min="86" max="86" width="31.28515625" bestFit="1" customWidth="1"/>
    <col min="87" max="87" width="25.28515625" bestFit="1" customWidth="1"/>
    <col min="88" max="88" width="29.7109375" bestFit="1" customWidth="1"/>
    <col min="89" max="89" width="27.85546875" bestFit="1" customWidth="1"/>
    <col min="90" max="90" width="32.28515625" bestFit="1" customWidth="1"/>
    <col min="91" max="91" width="26.140625" bestFit="1" customWidth="1"/>
    <col min="92" max="92" width="30.5703125" bestFit="1" customWidth="1"/>
    <col min="93" max="93" width="30.28515625" bestFit="1" customWidth="1"/>
    <col min="94" max="94" width="34.7109375" bestFit="1" customWidth="1"/>
    <col min="95" max="95" width="33.140625" bestFit="1" customWidth="1"/>
    <col min="96" max="96" width="37.5703125" bestFit="1" customWidth="1"/>
    <col min="97" max="97" width="46" bestFit="1" customWidth="1"/>
    <col min="98" max="98" width="50.5703125" bestFit="1" customWidth="1"/>
    <col min="99" max="99" width="52.42578125" bestFit="1" customWidth="1"/>
    <col min="100" max="100" width="56.85546875" bestFit="1" customWidth="1"/>
    <col min="101" max="101" width="46.28515625" bestFit="1" customWidth="1"/>
    <col min="102" max="102" width="50.7109375" bestFit="1" customWidth="1"/>
    <col min="103" max="103" width="43.28515625" bestFit="1" customWidth="1"/>
    <col min="104" max="104" width="47.7109375" bestFit="1" customWidth="1"/>
    <col min="105" max="105" width="38.85546875" bestFit="1" customWidth="1"/>
    <col min="106" max="106" width="43.28515625" bestFit="1" customWidth="1"/>
    <col min="107" max="107" width="32.5703125" bestFit="1" customWidth="1"/>
    <col min="108" max="108" width="37" bestFit="1" customWidth="1"/>
    <col min="109" max="109" width="29.7109375" bestFit="1" customWidth="1"/>
    <col min="110" max="110" width="34.140625" bestFit="1" customWidth="1"/>
    <col min="111" max="111" width="24.5703125" bestFit="1" customWidth="1"/>
    <col min="112" max="112" width="29" bestFit="1" customWidth="1"/>
    <col min="113" max="113" width="37.7109375" bestFit="1" customWidth="1"/>
    <col min="114" max="114" width="42.28515625" bestFit="1" customWidth="1"/>
    <col min="115" max="115" width="26.7109375" bestFit="1" customWidth="1"/>
    <col min="116" max="116" width="31.140625" bestFit="1" customWidth="1"/>
    <col min="117" max="117" width="39.85546875" bestFit="1" customWidth="1"/>
    <col min="118" max="118" width="44.28515625" bestFit="1" customWidth="1"/>
    <col min="119" max="119" width="23.5703125" bestFit="1" customWidth="1"/>
    <col min="120" max="120" width="28" bestFit="1" customWidth="1"/>
    <col min="121" max="121" width="24.5703125" bestFit="1" customWidth="1"/>
    <col min="122" max="122" width="29" bestFit="1" customWidth="1"/>
    <col min="123" max="123" width="15.5703125" bestFit="1" customWidth="1"/>
    <col min="124" max="124" width="30.7109375" bestFit="1" customWidth="1"/>
    <col min="125" max="125" width="13.85546875" bestFit="1" customWidth="1"/>
    <col min="126" max="126" width="15.5703125" bestFit="1" customWidth="1"/>
    <col min="127" max="127" width="56.5703125" bestFit="1" customWidth="1"/>
    <col min="128" max="128" width="13.85546875" bestFit="1" customWidth="1"/>
    <col min="129" max="129" width="15.5703125" bestFit="1" customWidth="1"/>
    <col min="130" max="130" width="20.140625" bestFit="1" customWidth="1"/>
    <col min="131" max="131" width="13.85546875" bestFit="1" customWidth="1"/>
    <col min="132" max="132" width="15.5703125" bestFit="1" customWidth="1"/>
    <col min="133" max="133" width="27.5703125" bestFit="1" customWidth="1"/>
    <col min="134" max="134" width="13.85546875" bestFit="1" customWidth="1"/>
    <col min="135" max="135" width="15.5703125" bestFit="1" customWidth="1"/>
    <col min="136" max="136" width="14.42578125" bestFit="1" customWidth="1"/>
    <col min="137" max="137" width="13.5703125" bestFit="1" customWidth="1"/>
    <col min="138" max="138" width="15.5703125" bestFit="1" customWidth="1"/>
    <col min="139" max="139" width="14.42578125" bestFit="1" customWidth="1"/>
    <col min="140" max="140" width="13.5703125" bestFit="1" customWidth="1"/>
    <col min="141" max="141" width="15.5703125" bestFit="1" customWidth="1"/>
    <col min="142" max="142" width="14.42578125" bestFit="1" customWidth="1"/>
    <col min="143" max="143" width="13.5703125" bestFit="1" customWidth="1"/>
    <col min="144" max="144" width="15.5703125" bestFit="1" customWidth="1"/>
    <col min="145" max="145" width="14.42578125" bestFit="1" customWidth="1"/>
    <col min="146" max="146" width="13.5703125" bestFit="1" customWidth="1"/>
    <col min="147" max="147" width="15.5703125" bestFit="1" customWidth="1"/>
    <col min="148" max="148" width="14.42578125" bestFit="1" customWidth="1"/>
    <col min="149" max="149" width="13.5703125" bestFit="1" customWidth="1"/>
    <col min="150" max="150" width="16.5703125" bestFit="1" customWidth="1"/>
    <col min="151" max="151" width="15.42578125" bestFit="1" customWidth="1"/>
    <col min="152" max="152" width="14.5703125" bestFit="1" customWidth="1"/>
    <col min="153" max="153" width="16.5703125" bestFit="1" customWidth="1"/>
    <col min="154" max="154" width="15.42578125" bestFit="1" customWidth="1"/>
    <col min="155" max="155" width="14.5703125" bestFit="1" customWidth="1"/>
    <col min="156" max="156" width="16.5703125" bestFit="1" customWidth="1"/>
    <col min="157" max="157" width="15.42578125" bestFit="1" customWidth="1"/>
    <col min="158" max="158" width="14.5703125" bestFit="1" customWidth="1"/>
  </cols>
  <sheetData>
    <row r="1" spans="1:160" s="1" customFormat="1" ht="15" customHeight="1">
      <c r="A1" s="151" t="s">
        <v>0</v>
      </c>
      <c r="B1" s="151" t="s">
        <v>1</v>
      </c>
      <c r="C1" s="151" t="s">
        <v>2</v>
      </c>
      <c r="D1" s="151" t="s">
        <v>3</v>
      </c>
      <c r="E1" s="151" t="s">
        <v>4</v>
      </c>
      <c r="F1" s="151" t="s">
        <v>304</v>
      </c>
      <c r="G1" s="151" t="s">
        <v>5</v>
      </c>
      <c r="H1" s="151" t="s">
        <v>305</v>
      </c>
      <c r="I1" s="151" t="s">
        <v>307</v>
      </c>
      <c r="J1" s="151" t="s">
        <v>306</v>
      </c>
      <c r="K1" s="151" t="s">
        <v>313</v>
      </c>
      <c r="L1" s="151" t="s">
        <v>6</v>
      </c>
      <c r="M1" s="151" t="s">
        <v>103</v>
      </c>
      <c r="N1" s="151" t="s">
        <v>193</v>
      </c>
      <c r="O1" s="151" t="s">
        <v>194</v>
      </c>
      <c r="P1" s="151" t="s">
        <v>195</v>
      </c>
      <c r="Q1" s="151" t="s">
        <v>196</v>
      </c>
      <c r="R1" s="151" t="s">
        <v>197</v>
      </c>
      <c r="S1" s="151" t="s">
        <v>198</v>
      </c>
      <c r="T1" s="151" t="s">
        <v>104</v>
      </c>
      <c r="U1" s="151" t="s">
        <v>199</v>
      </c>
      <c r="V1" s="151" t="s">
        <v>200</v>
      </c>
      <c r="W1" s="151" t="s">
        <v>201</v>
      </c>
      <c r="X1" s="151" t="s">
        <v>202</v>
      </c>
      <c r="Y1" s="151" t="s">
        <v>203</v>
      </c>
      <c r="Z1" s="151" t="s">
        <v>204</v>
      </c>
      <c r="AA1" s="151" t="s">
        <v>105</v>
      </c>
      <c r="AB1" s="151" t="s">
        <v>205</v>
      </c>
      <c r="AC1" s="151" t="s">
        <v>206</v>
      </c>
      <c r="AD1" s="151" t="s">
        <v>207</v>
      </c>
      <c r="AE1" s="151" t="s">
        <v>208</v>
      </c>
      <c r="AF1" s="151" t="s">
        <v>209</v>
      </c>
      <c r="AG1" s="151" t="s">
        <v>210</v>
      </c>
      <c r="AH1" s="151" t="s">
        <v>106</v>
      </c>
      <c r="AI1" s="151" t="s">
        <v>211</v>
      </c>
      <c r="AJ1" s="151" t="s">
        <v>212</v>
      </c>
      <c r="AK1" s="151" t="s">
        <v>213</v>
      </c>
      <c r="AL1" s="151" t="s">
        <v>214</v>
      </c>
      <c r="AM1" s="151" t="s">
        <v>215</v>
      </c>
      <c r="AN1" s="151" t="s">
        <v>216</v>
      </c>
      <c r="AO1" s="151" t="s">
        <v>107</v>
      </c>
      <c r="AP1" s="151" t="s">
        <v>217</v>
      </c>
      <c r="AQ1" s="151" t="s">
        <v>218</v>
      </c>
      <c r="AR1" s="151" t="s">
        <v>219</v>
      </c>
      <c r="AS1" s="151" t="s">
        <v>220</v>
      </c>
      <c r="AT1" s="151" t="s">
        <v>221</v>
      </c>
      <c r="AU1" s="151" t="s">
        <v>222</v>
      </c>
      <c r="AV1" s="151" t="s">
        <v>223</v>
      </c>
      <c r="AW1" s="151" t="s">
        <v>224</v>
      </c>
      <c r="AX1" s="151" t="s">
        <v>225</v>
      </c>
      <c r="AY1" s="151" t="s">
        <v>226</v>
      </c>
      <c r="AZ1" s="151" t="s">
        <v>227</v>
      </c>
      <c r="BA1" s="151" t="s">
        <v>228</v>
      </c>
      <c r="BB1" s="151" t="s">
        <v>229</v>
      </c>
      <c r="BC1" s="151" t="s">
        <v>108</v>
      </c>
      <c r="BD1" s="151" t="s">
        <v>230</v>
      </c>
      <c r="BE1" s="151" t="s">
        <v>231</v>
      </c>
      <c r="BF1" s="151" t="s">
        <v>232</v>
      </c>
      <c r="BG1" s="151" t="s">
        <v>233</v>
      </c>
      <c r="BH1" s="151" t="s">
        <v>234</v>
      </c>
      <c r="BI1" s="151" t="s">
        <v>235</v>
      </c>
      <c r="BJ1" s="151" t="s">
        <v>109</v>
      </c>
      <c r="BK1" s="151" t="s">
        <v>236</v>
      </c>
      <c r="BL1" s="151" t="s">
        <v>237</v>
      </c>
      <c r="BM1" s="151" t="s">
        <v>238</v>
      </c>
      <c r="BN1" s="151" t="s">
        <v>239</v>
      </c>
      <c r="BO1" s="151" t="s">
        <v>240</v>
      </c>
      <c r="BP1" s="151" t="s">
        <v>241</v>
      </c>
      <c r="BQ1" s="151" t="s">
        <v>110</v>
      </c>
      <c r="BR1" s="151" t="s">
        <v>242</v>
      </c>
      <c r="BS1" s="151" t="s">
        <v>243</v>
      </c>
      <c r="BT1" s="151" t="s">
        <v>244</v>
      </c>
      <c r="BU1" s="151" t="s">
        <v>245</v>
      </c>
      <c r="BV1" s="151" t="s">
        <v>246</v>
      </c>
      <c r="BW1" s="151" t="s">
        <v>247</v>
      </c>
      <c r="BX1" s="151" t="s">
        <v>111</v>
      </c>
      <c r="BY1" s="151" t="s">
        <v>248</v>
      </c>
      <c r="BZ1" s="151" t="s">
        <v>249</v>
      </c>
      <c r="CA1" s="151" t="s">
        <v>250</v>
      </c>
      <c r="CB1" s="151" t="s">
        <v>251</v>
      </c>
      <c r="CC1" s="151" t="s">
        <v>252</v>
      </c>
      <c r="CD1" s="151" t="s">
        <v>253</v>
      </c>
      <c r="CE1" s="151" t="s">
        <v>314</v>
      </c>
      <c r="CF1" s="151" t="s">
        <v>315</v>
      </c>
      <c r="CG1" s="151" t="s">
        <v>316</v>
      </c>
      <c r="CH1" s="151" t="s">
        <v>317</v>
      </c>
      <c r="CI1" s="151" t="s">
        <v>318</v>
      </c>
      <c r="CJ1" s="151" t="s">
        <v>319</v>
      </c>
      <c r="CK1" s="151" t="s">
        <v>292</v>
      </c>
      <c r="CL1" s="151" t="s">
        <v>293</v>
      </c>
      <c r="CM1" s="151" t="s">
        <v>294</v>
      </c>
      <c r="CN1" s="151" t="s">
        <v>295</v>
      </c>
      <c r="CO1" s="151" t="s">
        <v>254</v>
      </c>
      <c r="CP1" s="151" t="s">
        <v>255</v>
      </c>
      <c r="CQ1" s="151" t="s">
        <v>256</v>
      </c>
      <c r="CR1" s="151" t="s">
        <v>257</v>
      </c>
      <c r="CS1" s="151" t="s">
        <v>258</v>
      </c>
      <c r="CT1" s="151" t="s">
        <v>259</v>
      </c>
      <c r="CU1" s="151" t="s">
        <v>260</v>
      </c>
      <c r="CV1" s="151" t="s">
        <v>261</v>
      </c>
      <c r="CW1" s="151" t="s">
        <v>262</v>
      </c>
      <c r="CX1" s="151" t="s">
        <v>263</v>
      </c>
      <c r="CY1" s="151" t="s">
        <v>264</v>
      </c>
      <c r="CZ1" s="151" t="s">
        <v>265</v>
      </c>
      <c r="DA1" s="151" t="s">
        <v>266</v>
      </c>
      <c r="DB1" s="151" t="s">
        <v>267</v>
      </c>
      <c r="DC1" s="151" t="s">
        <v>268</v>
      </c>
      <c r="DD1" s="151" t="s">
        <v>269</v>
      </c>
      <c r="DE1" s="151" t="s">
        <v>270</v>
      </c>
      <c r="DF1" s="151" t="s">
        <v>271</v>
      </c>
      <c r="DG1" s="151" t="s">
        <v>272</v>
      </c>
      <c r="DH1" s="151" t="s">
        <v>273</v>
      </c>
      <c r="DI1" s="151" t="s">
        <v>274</v>
      </c>
      <c r="DJ1" s="151" t="s">
        <v>275</v>
      </c>
      <c r="DK1" s="151" t="s">
        <v>276</v>
      </c>
      <c r="DL1" s="151" t="s">
        <v>277</v>
      </c>
      <c r="DM1" s="151" t="s">
        <v>278</v>
      </c>
      <c r="DN1" s="151" t="s">
        <v>279</v>
      </c>
      <c r="DO1" s="151" t="s">
        <v>280</v>
      </c>
      <c r="DP1" s="151" t="s">
        <v>281</v>
      </c>
      <c r="DQ1" s="151" t="s">
        <v>282</v>
      </c>
      <c r="DR1" s="151" t="s">
        <v>283</v>
      </c>
      <c r="DS1" s="151" t="s">
        <v>13</v>
      </c>
      <c r="DT1" s="151" t="s">
        <v>14</v>
      </c>
      <c r="DU1" s="151" t="s">
        <v>15</v>
      </c>
      <c r="DV1" s="151" t="s">
        <v>16</v>
      </c>
      <c r="DW1" s="151" t="s">
        <v>17</v>
      </c>
      <c r="DX1" s="151" t="s">
        <v>18</v>
      </c>
      <c r="DY1" s="151" t="s">
        <v>19</v>
      </c>
      <c r="DZ1" s="151" t="s">
        <v>20</v>
      </c>
      <c r="EA1" s="151" t="s">
        <v>21</v>
      </c>
      <c r="EB1" s="151" t="s">
        <v>22</v>
      </c>
      <c r="EC1" s="151" t="s">
        <v>23</v>
      </c>
      <c r="ED1" s="151" t="s">
        <v>24</v>
      </c>
      <c r="EE1" s="151" t="s">
        <v>25</v>
      </c>
      <c r="EF1" s="151" t="s">
        <v>26</v>
      </c>
      <c r="EG1" s="151" t="s">
        <v>27</v>
      </c>
      <c r="EH1" s="151" t="s">
        <v>28</v>
      </c>
      <c r="EI1" s="151" t="s">
        <v>29</v>
      </c>
      <c r="EJ1" s="151" t="s">
        <v>30</v>
      </c>
      <c r="EK1" s="151" t="s">
        <v>31</v>
      </c>
      <c r="EL1" s="151" t="s">
        <v>32</v>
      </c>
      <c r="EM1" s="151" t="s">
        <v>33</v>
      </c>
      <c r="EN1" s="151" t="s">
        <v>34</v>
      </c>
      <c r="EO1" s="151" t="s">
        <v>35</v>
      </c>
      <c r="EP1" s="151" t="s">
        <v>36</v>
      </c>
      <c r="EQ1" s="151" t="s">
        <v>37</v>
      </c>
      <c r="ER1" s="151" t="s">
        <v>38</v>
      </c>
      <c r="ES1" s="151" t="s">
        <v>39</v>
      </c>
      <c r="ET1" s="151" t="s">
        <v>40</v>
      </c>
      <c r="EU1" s="151" t="s">
        <v>41</v>
      </c>
      <c r="EV1" s="151" t="s">
        <v>42</v>
      </c>
      <c r="EW1" s="151" t="s">
        <v>43</v>
      </c>
      <c r="EX1" s="151" t="s">
        <v>44</v>
      </c>
      <c r="EY1" s="151" t="s">
        <v>45</v>
      </c>
      <c r="EZ1" s="151" t="s">
        <v>46</v>
      </c>
      <c r="FA1" s="151" t="s">
        <v>47</v>
      </c>
      <c r="FB1" s="151" t="s">
        <v>48</v>
      </c>
    </row>
    <row r="2" spans="1:160" s="1" customFormat="1" ht="15" customHeight="1">
      <c r="A2" s="152"/>
      <c r="B2" s="152"/>
      <c r="C2" s="152"/>
      <c r="D2" s="152"/>
      <c r="E2" s="152"/>
      <c r="F2" s="152"/>
      <c r="G2" s="152"/>
      <c r="H2" s="152"/>
      <c r="I2" s="152" t="s">
        <v>141</v>
      </c>
      <c r="J2" s="152" t="s">
        <v>112</v>
      </c>
      <c r="K2" s="152" t="s">
        <v>284</v>
      </c>
      <c r="L2" s="152"/>
      <c r="M2" s="153" t="s">
        <v>113</v>
      </c>
      <c r="N2" s="153" t="s">
        <v>113</v>
      </c>
      <c r="O2" s="153" t="s">
        <v>114</v>
      </c>
      <c r="P2" s="153" t="s">
        <v>113</v>
      </c>
      <c r="Q2" s="153" t="s">
        <v>114</v>
      </c>
      <c r="R2" s="153" t="s">
        <v>113</v>
      </c>
      <c r="S2" s="153" t="s">
        <v>114</v>
      </c>
      <c r="T2" s="153" t="s">
        <v>113</v>
      </c>
      <c r="U2" s="153" t="s">
        <v>113</v>
      </c>
      <c r="V2" s="153" t="s">
        <v>114</v>
      </c>
      <c r="W2" s="153" t="s">
        <v>113</v>
      </c>
      <c r="X2" s="153" t="s">
        <v>114</v>
      </c>
      <c r="Y2" s="153" t="s">
        <v>113</v>
      </c>
      <c r="Z2" s="153" t="s">
        <v>114</v>
      </c>
      <c r="AA2" s="153" t="s">
        <v>113</v>
      </c>
      <c r="AB2" s="153" t="s">
        <v>113</v>
      </c>
      <c r="AC2" s="153" t="s">
        <v>114</v>
      </c>
      <c r="AD2" s="153" t="s">
        <v>113</v>
      </c>
      <c r="AE2" s="153" t="s">
        <v>114</v>
      </c>
      <c r="AF2" s="153" t="s">
        <v>113</v>
      </c>
      <c r="AG2" s="153" t="s">
        <v>114</v>
      </c>
      <c r="AH2" s="153" t="s">
        <v>113</v>
      </c>
      <c r="AI2" s="153" t="s">
        <v>113</v>
      </c>
      <c r="AJ2" s="153" t="s">
        <v>114</v>
      </c>
      <c r="AK2" s="153" t="s">
        <v>113</v>
      </c>
      <c r="AL2" s="153" t="s">
        <v>114</v>
      </c>
      <c r="AM2" s="153" t="s">
        <v>113</v>
      </c>
      <c r="AN2" s="153" t="s">
        <v>114</v>
      </c>
      <c r="AO2" s="153" t="s">
        <v>113</v>
      </c>
      <c r="AP2" s="153" t="s">
        <v>113</v>
      </c>
      <c r="AQ2" s="153" t="s">
        <v>114</v>
      </c>
      <c r="AR2" s="153" t="s">
        <v>113</v>
      </c>
      <c r="AS2" s="153" t="s">
        <v>114</v>
      </c>
      <c r="AT2" s="153" t="s">
        <v>113</v>
      </c>
      <c r="AU2" s="153" t="s">
        <v>114</v>
      </c>
      <c r="AV2" s="153" t="s">
        <v>113</v>
      </c>
      <c r="AW2" s="153" t="s">
        <v>113</v>
      </c>
      <c r="AX2" s="153" t="s">
        <v>114</v>
      </c>
      <c r="AY2" s="153" t="s">
        <v>113</v>
      </c>
      <c r="AZ2" s="153" t="s">
        <v>114</v>
      </c>
      <c r="BA2" s="153" t="s">
        <v>113</v>
      </c>
      <c r="BB2" s="153" t="s">
        <v>114</v>
      </c>
      <c r="BC2" s="153" t="s">
        <v>113</v>
      </c>
      <c r="BD2" s="153" t="s">
        <v>113</v>
      </c>
      <c r="BE2" s="153" t="s">
        <v>114</v>
      </c>
      <c r="BF2" s="153" t="s">
        <v>113</v>
      </c>
      <c r="BG2" s="153" t="s">
        <v>114</v>
      </c>
      <c r="BH2" s="153" t="s">
        <v>113</v>
      </c>
      <c r="BI2" s="153" t="s">
        <v>114</v>
      </c>
      <c r="BJ2" s="153" t="s">
        <v>113</v>
      </c>
      <c r="BK2" s="153" t="s">
        <v>113</v>
      </c>
      <c r="BL2" s="153" t="s">
        <v>114</v>
      </c>
      <c r="BM2" s="153" t="s">
        <v>113</v>
      </c>
      <c r="BN2" s="153" t="s">
        <v>114</v>
      </c>
      <c r="BO2" s="153" t="s">
        <v>113</v>
      </c>
      <c r="BP2" s="153" t="s">
        <v>114</v>
      </c>
      <c r="BQ2" s="153" t="s">
        <v>113</v>
      </c>
      <c r="BR2" s="153" t="s">
        <v>113</v>
      </c>
      <c r="BS2" s="153" t="s">
        <v>114</v>
      </c>
      <c r="BT2" s="153" t="s">
        <v>113</v>
      </c>
      <c r="BU2" s="153" t="s">
        <v>114</v>
      </c>
      <c r="BV2" s="153" t="s">
        <v>113</v>
      </c>
      <c r="BW2" s="153" t="s">
        <v>114</v>
      </c>
      <c r="BX2" s="153" t="s">
        <v>113</v>
      </c>
      <c r="BY2" s="153" t="s">
        <v>113</v>
      </c>
      <c r="BZ2" s="153" t="s">
        <v>114</v>
      </c>
      <c r="CA2" s="153" t="s">
        <v>113</v>
      </c>
      <c r="CB2" s="153" t="s">
        <v>114</v>
      </c>
      <c r="CC2" s="153" t="s">
        <v>113</v>
      </c>
      <c r="CD2" s="153" t="s">
        <v>114</v>
      </c>
      <c r="CE2" s="153" t="s">
        <v>113</v>
      </c>
      <c r="CF2" s="153" t="s">
        <v>114</v>
      </c>
      <c r="CG2" s="153" t="s">
        <v>113</v>
      </c>
      <c r="CH2" s="153" t="s">
        <v>114</v>
      </c>
      <c r="CI2" s="153" t="s">
        <v>113</v>
      </c>
      <c r="CJ2" s="153" t="s">
        <v>114</v>
      </c>
      <c r="CK2" s="153" t="s">
        <v>113</v>
      </c>
      <c r="CL2" s="153" t="s">
        <v>114</v>
      </c>
      <c r="CM2" s="153" t="s">
        <v>113</v>
      </c>
      <c r="CN2" s="153" t="s">
        <v>114</v>
      </c>
      <c r="CO2" s="153" t="s">
        <v>113</v>
      </c>
      <c r="CP2" s="153" t="s">
        <v>114</v>
      </c>
      <c r="CQ2" s="153" t="s">
        <v>113</v>
      </c>
      <c r="CR2" s="153" t="s">
        <v>114</v>
      </c>
      <c r="CS2" s="153" t="s">
        <v>113</v>
      </c>
      <c r="CT2" s="153" t="s">
        <v>114</v>
      </c>
      <c r="CU2" s="153" t="s">
        <v>113</v>
      </c>
      <c r="CV2" s="153" t="s">
        <v>114</v>
      </c>
      <c r="CW2" s="153" t="s">
        <v>113</v>
      </c>
      <c r="CX2" s="153" t="s">
        <v>114</v>
      </c>
      <c r="CY2" s="153" t="s">
        <v>113</v>
      </c>
      <c r="CZ2" s="153" t="s">
        <v>114</v>
      </c>
      <c r="DA2" s="153" t="s">
        <v>113</v>
      </c>
      <c r="DB2" s="153" t="s">
        <v>114</v>
      </c>
      <c r="DC2" s="153" t="s">
        <v>113</v>
      </c>
      <c r="DD2" s="153" t="s">
        <v>114</v>
      </c>
      <c r="DE2" s="153" t="s">
        <v>113</v>
      </c>
      <c r="DF2" s="153" t="s">
        <v>114</v>
      </c>
      <c r="DG2" s="153" t="s">
        <v>113</v>
      </c>
      <c r="DH2" s="153" t="s">
        <v>114</v>
      </c>
      <c r="DI2" s="153" t="s">
        <v>113</v>
      </c>
      <c r="DJ2" s="153" t="s">
        <v>114</v>
      </c>
      <c r="DK2" s="153" t="s">
        <v>113</v>
      </c>
      <c r="DL2" s="153" t="s">
        <v>114</v>
      </c>
      <c r="DM2" s="153" t="s">
        <v>113</v>
      </c>
      <c r="DN2" s="153" t="s">
        <v>114</v>
      </c>
      <c r="DO2" s="153" t="s">
        <v>113</v>
      </c>
      <c r="DP2" s="153" t="s">
        <v>114</v>
      </c>
      <c r="DQ2" s="153" t="s">
        <v>113</v>
      </c>
      <c r="DR2" s="153" t="s">
        <v>114</v>
      </c>
      <c r="DS2" s="153"/>
      <c r="DT2" s="153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</row>
    <row r="3" spans="1:160" ht="15" customHeight="1">
      <c r="A3" s="53" t="s">
        <v>49</v>
      </c>
      <c r="B3" s="54">
        <v>4125</v>
      </c>
      <c r="C3" s="53" t="s">
        <v>62</v>
      </c>
      <c r="D3" s="53" t="s">
        <v>63</v>
      </c>
      <c r="E3" s="53" t="s">
        <v>64</v>
      </c>
      <c r="F3" s="53" t="s">
        <v>309</v>
      </c>
      <c r="G3" s="53" t="s">
        <v>53</v>
      </c>
      <c r="H3" s="53" t="s">
        <v>53</v>
      </c>
      <c r="I3" s="54">
        <v>1244</v>
      </c>
      <c r="J3" s="54">
        <v>63.37</v>
      </c>
      <c r="K3" s="54">
        <v>19.630740097838096</v>
      </c>
      <c r="L3" s="53" t="s">
        <v>65</v>
      </c>
      <c r="M3" s="156"/>
      <c r="N3" s="54">
        <v>3.164407702147889E-7</v>
      </c>
      <c r="O3" s="54">
        <v>6.2119665164462272E-6</v>
      </c>
      <c r="P3" s="155"/>
      <c r="Q3" s="155"/>
      <c r="R3" s="54">
        <v>3.164407702147889E-7</v>
      </c>
      <c r="S3" s="54">
        <v>6.2119665164462272E-6</v>
      </c>
      <c r="T3" s="54">
        <v>6.7969559453108703E-4</v>
      </c>
      <c r="U3" s="54">
        <v>3.2635142228633967E-6</v>
      </c>
      <c r="V3" s="54">
        <v>6.4065199514629418E-5</v>
      </c>
      <c r="W3" s="155"/>
      <c r="X3" s="155"/>
      <c r="Y3" s="54">
        <v>3.2635142228633967E-6</v>
      </c>
      <c r="Z3" s="54">
        <v>6.4065199514629418E-5</v>
      </c>
      <c r="AA3" s="54">
        <v>1.8215764174186125E-6</v>
      </c>
      <c r="AB3" s="54">
        <v>5.1737283432538569E-8</v>
      </c>
      <c r="AC3" s="54">
        <v>1.0156411644323494E-6</v>
      </c>
      <c r="AD3" s="155"/>
      <c r="AE3" s="155"/>
      <c r="AF3" s="54">
        <v>5.1737283432538569E-8</v>
      </c>
      <c r="AG3" s="54">
        <v>1.0156411644323494E-6</v>
      </c>
      <c r="AH3" s="54">
        <v>2.194460301377148E-6</v>
      </c>
      <c r="AI3" s="54">
        <v>1.5245162031622148E-7</v>
      </c>
      <c r="AJ3" s="54">
        <v>2.9927381359220378E-6</v>
      </c>
      <c r="AK3" s="155"/>
      <c r="AL3" s="155"/>
      <c r="AM3" s="54">
        <v>1.5245162031622148E-7</v>
      </c>
      <c r="AN3" s="54">
        <v>2.9927381359220378E-6</v>
      </c>
      <c r="AO3" s="54">
        <v>5.1246916701174181E-5</v>
      </c>
      <c r="AP3" s="54">
        <v>7.0331587883618775E-7</v>
      </c>
      <c r="AQ3" s="54">
        <v>1.3806611224115791E-5</v>
      </c>
      <c r="AR3" s="155"/>
      <c r="AS3" s="155"/>
      <c r="AT3" s="54">
        <v>7.0331587883618775E-7</v>
      </c>
      <c r="AU3" s="54">
        <v>1.3806611224115791E-5</v>
      </c>
      <c r="AV3" s="54">
        <v>4.1609059721417686E-5</v>
      </c>
      <c r="AW3" s="54">
        <v>3.4302654202487368E-7</v>
      </c>
      <c r="AX3" s="54">
        <v>6.7338648931504327E-6</v>
      </c>
      <c r="AY3" s="155"/>
      <c r="AZ3" s="155"/>
      <c r="BA3" s="54">
        <v>3.4302654202487368E-7</v>
      </c>
      <c r="BB3" s="54">
        <v>6.7338648931504327E-6</v>
      </c>
      <c r="BC3" s="54">
        <v>5.3842822888092577E-5</v>
      </c>
      <c r="BD3" s="54">
        <v>6.5916605070636043E-7</v>
      </c>
      <c r="BE3" s="54">
        <v>1.2939917422734929E-5</v>
      </c>
      <c r="BF3" s="155"/>
      <c r="BG3" s="155"/>
      <c r="BH3" s="54">
        <v>6.5916605070636043E-7</v>
      </c>
      <c r="BI3" s="54">
        <v>1.2939917422734929E-5</v>
      </c>
      <c r="BJ3" s="54">
        <v>1.4550716479146876E-4</v>
      </c>
      <c r="BK3" s="54">
        <v>1.7389211864239179E-6</v>
      </c>
      <c r="BL3" s="54">
        <v>3.41363098613122E-5</v>
      </c>
      <c r="BM3" s="155"/>
      <c r="BN3" s="155"/>
      <c r="BO3" s="54">
        <v>1.7389211864239179E-6</v>
      </c>
      <c r="BP3" s="54">
        <v>3.41363098613122E-5</v>
      </c>
      <c r="BQ3" s="54">
        <v>9.7800297448107643E-3</v>
      </c>
      <c r="BR3" s="54">
        <v>2.9350919398842356E-6</v>
      </c>
      <c r="BS3" s="54">
        <v>5.7618027035126866E-5</v>
      </c>
      <c r="BT3" s="155"/>
      <c r="BU3" s="155"/>
      <c r="BV3" s="54">
        <v>2.9350919398842356E-6</v>
      </c>
      <c r="BW3" s="54">
        <v>5.7618027035126866E-5</v>
      </c>
      <c r="BX3" s="54">
        <v>1.5031181228055565E-5</v>
      </c>
      <c r="BY3" s="54">
        <v>2.3838726499960472E-5</v>
      </c>
      <c r="BZ3" s="54">
        <v>4.6797184418416964E-4</v>
      </c>
      <c r="CA3" s="155"/>
      <c r="CB3" s="155"/>
      <c r="CC3" s="54">
        <v>2.3838726499960472E-5</v>
      </c>
      <c r="CD3" s="54">
        <v>4.6797184418416964E-4</v>
      </c>
      <c r="CE3" s="54">
        <v>1.5153375350893832E-4</v>
      </c>
      <c r="CF3" s="54">
        <v>2.9747197311838299E-3</v>
      </c>
      <c r="CG3" s="155"/>
      <c r="CH3" s="155"/>
      <c r="CI3" s="54">
        <v>1.5153375350893832E-4</v>
      </c>
      <c r="CJ3" s="54">
        <v>2.9747197311838299E-3</v>
      </c>
      <c r="CK3" s="155"/>
      <c r="CL3" s="155"/>
      <c r="CM3" s="155"/>
      <c r="CN3" s="155"/>
      <c r="CO3" s="155"/>
      <c r="CP3" s="155"/>
      <c r="CQ3" s="190">
        <v>2.3015066347643815E-5</v>
      </c>
      <c r="CR3" s="190">
        <v>4.5180278580509564E-4</v>
      </c>
      <c r="CS3" s="155"/>
      <c r="CT3" s="155"/>
      <c r="CU3" s="156"/>
      <c r="CV3" s="156"/>
      <c r="CW3" s="190">
        <v>3.5192168702974942E-3</v>
      </c>
      <c r="CX3" s="190">
        <v>6.9084831728737306E-2</v>
      </c>
      <c r="CY3" s="155"/>
      <c r="CZ3" s="155"/>
      <c r="DA3" s="156"/>
      <c r="DB3" s="156"/>
      <c r="DC3" s="190">
        <v>3.556929966732588E-3</v>
      </c>
      <c r="DD3" s="190">
        <v>6.9825167723139334E-2</v>
      </c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53" t="s">
        <v>55</v>
      </c>
      <c r="DT3" s="53" t="s">
        <v>56</v>
      </c>
      <c r="DU3" s="156"/>
      <c r="DV3" s="53" t="s">
        <v>58</v>
      </c>
      <c r="DW3" s="53" t="s">
        <v>59</v>
      </c>
      <c r="DX3" s="156"/>
      <c r="DY3" s="53" t="s">
        <v>60</v>
      </c>
      <c r="DZ3" s="53" t="s">
        <v>60</v>
      </c>
      <c r="EA3" s="156"/>
      <c r="EB3" s="53" t="s">
        <v>60</v>
      </c>
      <c r="EC3" s="53" t="s">
        <v>60</v>
      </c>
      <c r="ED3" s="156"/>
      <c r="EE3" s="53" t="s">
        <v>60</v>
      </c>
      <c r="EF3" s="53" t="s">
        <v>60</v>
      </c>
      <c r="EG3" s="155"/>
      <c r="EH3" s="53" t="s">
        <v>60</v>
      </c>
      <c r="EI3" s="53" t="s">
        <v>60</v>
      </c>
      <c r="EJ3" s="155"/>
      <c r="EK3" s="53" t="s">
        <v>60</v>
      </c>
      <c r="EL3" s="53" t="s">
        <v>60</v>
      </c>
      <c r="EM3" s="155"/>
      <c r="EN3" s="53" t="s">
        <v>60</v>
      </c>
      <c r="EO3" s="53" t="s">
        <v>60</v>
      </c>
      <c r="EP3" s="155"/>
      <c r="EQ3" s="53" t="s">
        <v>60</v>
      </c>
      <c r="ER3" s="53" t="s">
        <v>60</v>
      </c>
      <c r="ES3" s="155"/>
      <c r="ET3" s="53" t="s">
        <v>60</v>
      </c>
      <c r="EU3" s="53" t="s">
        <v>60</v>
      </c>
      <c r="EV3" s="155"/>
      <c r="EW3" s="53" t="s">
        <v>60</v>
      </c>
      <c r="EX3" s="53" t="s">
        <v>60</v>
      </c>
      <c r="EY3" s="155"/>
      <c r="EZ3" s="53" t="s">
        <v>60</v>
      </c>
      <c r="FA3" s="53" t="s">
        <v>60</v>
      </c>
      <c r="FB3" s="155"/>
    </row>
    <row r="4" spans="1:160" ht="15" customHeight="1">
      <c r="A4" s="53" t="s">
        <v>49</v>
      </c>
      <c r="B4" s="54">
        <v>667</v>
      </c>
      <c r="C4" s="53" t="s">
        <v>50</v>
      </c>
      <c r="D4" s="53" t="s">
        <v>51</v>
      </c>
      <c r="E4" s="53" t="s">
        <v>52</v>
      </c>
      <c r="F4" s="53" t="s">
        <v>52</v>
      </c>
      <c r="G4" s="53" t="s">
        <v>53</v>
      </c>
      <c r="H4" s="53" t="s">
        <v>53</v>
      </c>
      <c r="I4" s="54">
        <v>2764</v>
      </c>
      <c r="J4" s="54">
        <v>310</v>
      </c>
      <c r="K4" s="54">
        <v>8.9161290322580644</v>
      </c>
      <c r="L4" s="53" t="s">
        <v>54</v>
      </c>
      <c r="M4" s="190">
        <v>3.3267477485941775E-5</v>
      </c>
      <c r="N4" s="54">
        <v>1.0784355992645186E-6</v>
      </c>
      <c r="O4" s="54">
        <v>9.6154709560229984E-6</v>
      </c>
      <c r="P4" s="155"/>
      <c r="Q4" s="155"/>
      <c r="R4" s="54">
        <v>1.0784355992645186E-6</v>
      </c>
      <c r="S4" s="54">
        <v>9.6154709560229984E-6</v>
      </c>
      <c r="T4" s="54">
        <v>6.364950563617235E-5</v>
      </c>
      <c r="U4" s="54">
        <v>2.3629727496692729E-7</v>
      </c>
      <c r="V4" s="54">
        <v>2.1068569935760873E-6</v>
      </c>
      <c r="W4" s="155"/>
      <c r="X4" s="155"/>
      <c r="Y4" s="54">
        <v>2.3629727496692729E-7</v>
      </c>
      <c r="Z4" s="54">
        <v>2.1068569935760873E-6</v>
      </c>
      <c r="AA4" s="54">
        <v>4.6571232625085363E-6</v>
      </c>
      <c r="AB4" s="54">
        <v>5.5547276505688949E-8</v>
      </c>
      <c r="AC4" s="54">
        <v>4.9526668471523949E-7</v>
      </c>
      <c r="AD4" s="155"/>
      <c r="AE4" s="155"/>
      <c r="AF4" s="54">
        <v>5.5547276505688949E-8</v>
      </c>
      <c r="AG4" s="54">
        <v>4.9526668471523949E-7</v>
      </c>
      <c r="AH4" s="54">
        <v>8.00200757586242E-6</v>
      </c>
      <c r="AI4" s="54">
        <v>1.8509068480849845E-7</v>
      </c>
      <c r="AJ4" s="54">
        <v>1.6502924284215797E-6</v>
      </c>
      <c r="AK4" s="155"/>
      <c r="AL4" s="155"/>
      <c r="AM4" s="54">
        <v>1.8509068480849845E-7</v>
      </c>
      <c r="AN4" s="54">
        <v>1.6502924284215797E-6</v>
      </c>
      <c r="AO4" s="54">
        <v>2.2620084306675277E-4</v>
      </c>
      <c r="AP4" s="54">
        <v>1.6628702144085451E-7</v>
      </c>
      <c r="AQ4" s="54">
        <v>1.4826365395565221E-6</v>
      </c>
      <c r="AR4" s="155"/>
      <c r="AS4" s="155"/>
      <c r="AT4" s="54">
        <v>1.6628702144085451E-7</v>
      </c>
      <c r="AU4" s="54">
        <v>1.4826365395565221E-6</v>
      </c>
      <c r="AV4" s="190">
        <v>2.0284484985717645E-4</v>
      </c>
      <c r="AW4" s="54">
        <v>3.9356541010105614E-7</v>
      </c>
      <c r="AX4" s="54">
        <v>3.5090799790945779E-6</v>
      </c>
      <c r="AY4" s="155"/>
      <c r="AZ4" s="155"/>
      <c r="BA4" s="54">
        <v>3.9356541010105614E-7</v>
      </c>
      <c r="BB4" s="54">
        <v>3.5090799790945779E-6</v>
      </c>
      <c r="BC4" s="54">
        <v>3.3456269822287187E-5</v>
      </c>
      <c r="BD4" s="54">
        <v>1.3778776901369043E-4</v>
      </c>
      <c r="BE4" s="54">
        <v>1.2285335275930332E-3</v>
      </c>
      <c r="BF4" s="155"/>
      <c r="BG4" s="155"/>
      <c r="BH4" s="54">
        <v>1.3778776901369043E-4</v>
      </c>
      <c r="BI4" s="54">
        <v>1.2285335275930332E-3</v>
      </c>
      <c r="BJ4" s="54">
        <v>6.3720841413671678E-4</v>
      </c>
      <c r="BK4" s="54">
        <v>1.8020570507407193E-7</v>
      </c>
      <c r="BL4" s="54">
        <v>1.6067373187894672E-6</v>
      </c>
      <c r="BM4" s="155"/>
      <c r="BN4" s="155"/>
      <c r="BO4" s="54">
        <v>1.8020570507407193E-7</v>
      </c>
      <c r="BP4" s="54">
        <v>1.6067373187894672E-6</v>
      </c>
      <c r="BQ4" s="54">
        <v>2.4242977058207538E-2</v>
      </c>
      <c r="BR4" s="54">
        <v>2.2367953275693492E-7</v>
      </c>
      <c r="BS4" s="54">
        <v>1.9943555759360263E-6</v>
      </c>
      <c r="BT4" s="155"/>
      <c r="BU4" s="155"/>
      <c r="BV4" s="54">
        <v>2.2367953275693492E-7</v>
      </c>
      <c r="BW4" s="54">
        <v>1.9943555759360263E-6</v>
      </c>
      <c r="BX4" s="54">
        <v>7.501415997493198E-5</v>
      </c>
      <c r="BY4" s="54">
        <v>3.0067128325881875E-7</v>
      </c>
      <c r="BZ4" s="54">
        <v>2.680823957830242E-6</v>
      </c>
      <c r="CA4" s="155"/>
      <c r="CB4" s="155"/>
      <c r="CC4" s="54">
        <v>3.0067128325881875E-7</v>
      </c>
      <c r="CD4" s="54">
        <v>2.680823957830242E-6</v>
      </c>
      <c r="CE4" s="190">
        <v>6.8572834795810388E-4</v>
      </c>
      <c r="CF4" s="190">
        <v>6.1140424314716103E-3</v>
      </c>
      <c r="CG4" s="54">
        <v>5.0000000000000001E-4</v>
      </c>
      <c r="CH4" s="54">
        <v>4.4580645161290322E-3</v>
      </c>
      <c r="CI4" s="54">
        <v>5.0000000000000001E-4</v>
      </c>
      <c r="CJ4" s="54">
        <v>4.4580645161290322E-3</v>
      </c>
      <c r="CK4" s="155"/>
      <c r="CL4" s="155"/>
      <c r="CM4" s="155"/>
      <c r="CN4" s="155"/>
      <c r="CO4" s="155"/>
      <c r="CP4" s="155"/>
      <c r="CQ4" s="54">
        <v>3.1712784461113911E-4</v>
      </c>
      <c r="CR4" s="54">
        <v>2.8275527822748015E-3</v>
      </c>
      <c r="CS4" s="155"/>
      <c r="CT4" s="155"/>
      <c r="CU4" s="155"/>
      <c r="CV4" s="155"/>
      <c r="CW4" s="54">
        <v>3.8213222179342304E-3</v>
      </c>
      <c r="CX4" s="54">
        <v>3.4071401968936169E-2</v>
      </c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54">
        <v>8.0000000000000004E-4</v>
      </c>
      <c r="DP4" s="54">
        <v>7.132903225806452E-3</v>
      </c>
      <c r="DQ4" s="155"/>
      <c r="DR4" s="155"/>
      <c r="DS4" s="53" t="s">
        <v>55</v>
      </c>
      <c r="DT4" s="53" t="s">
        <v>56</v>
      </c>
      <c r="DU4" s="55">
        <v>37377</v>
      </c>
      <c r="DV4" s="53" t="s">
        <v>57</v>
      </c>
      <c r="DW4" s="53" t="s">
        <v>161</v>
      </c>
      <c r="DX4" s="56">
        <v>37377</v>
      </c>
      <c r="DY4" s="53" t="s">
        <v>58</v>
      </c>
      <c r="DZ4" s="53" t="s">
        <v>59</v>
      </c>
      <c r="EA4" s="56">
        <v>37377</v>
      </c>
      <c r="EB4" s="53" t="s">
        <v>60</v>
      </c>
      <c r="EC4" s="53" t="s">
        <v>60</v>
      </c>
      <c r="ED4" s="155"/>
      <c r="EE4" s="53" t="s">
        <v>60</v>
      </c>
      <c r="EF4" s="53" t="s">
        <v>60</v>
      </c>
      <c r="EG4" s="155"/>
      <c r="EH4" s="53" t="s">
        <v>60</v>
      </c>
      <c r="EI4" s="53" t="s">
        <v>60</v>
      </c>
      <c r="EJ4" s="155"/>
      <c r="EK4" s="53" t="s">
        <v>60</v>
      </c>
      <c r="EL4" s="53" t="s">
        <v>60</v>
      </c>
      <c r="EM4" s="155"/>
      <c r="EN4" s="53" t="s">
        <v>60</v>
      </c>
      <c r="EO4" s="53" t="s">
        <v>60</v>
      </c>
      <c r="EP4" s="155"/>
      <c r="EQ4" s="53" t="s">
        <v>60</v>
      </c>
      <c r="ER4" s="53" t="s">
        <v>60</v>
      </c>
      <c r="ES4" s="155"/>
      <c r="ET4" s="53" t="s">
        <v>60</v>
      </c>
      <c r="EU4" s="53" t="s">
        <v>60</v>
      </c>
      <c r="EV4" s="155"/>
      <c r="EW4" s="53" t="s">
        <v>60</v>
      </c>
      <c r="EX4" s="53" t="s">
        <v>60</v>
      </c>
      <c r="EY4" s="155"/>
      <c r="EZ4" s="53" t="s">
        <v>60</v>
      </c>
      <c r="FA4" s="53" t="s">
        <v>60</v>
      </c>
      <c r="FB4" s="155"/>
    </row>
    <row r="5" spans="1:160" ht="15" customHeight="1">
      <c r="A5" s="53" t="s">
        <v>49</v>
      </c>
      <c r="B5" s="54">
        <v>667</v>
      </c>
      <c r="C5" s="53" t="s">
        <v>50</v>
      </c>
      <c r="D5" s="53" t="s">
        <v>51</v>
      </c>
      <c r="E5" s="53" t="s">
        <v>61</v>
      </c>
      <c r="F5" s="53" t="s">
        <v>61</v>
      </c>
      <c r="G5" s="53" t="s">
        <v>53</v>
      </c>
      <c r="H5" s="53" t="s">
        <v>53</v>
      </c>
      <c r="I5" s="54">
        <v>2764</v>
      </c>
      <c r="J5" s="54">
        <v>310</v>
      </c>
      <c r="K5" s="54">
        <v>8.9161290322580644</v>
      </c>
      <c r="L5" s="53" t="s">
        <v>54</v>
      </c>
      <c r="M5" s="54">
        <v>2.0839630673836685E-6</v>
      </c>
      <c r="N5" s="54">
        <v>4.9599581298725521E-8</v>
      </c>
      <c r="O5" s="54">
        <v>4.4223626680541078E-7</v>
      </c>
      <c r="P5" s="155"/>
      <c r="Q5" s="155"/>
      <c r="R5" s="54">
        <v>4.9599581298725521E-8</v>
      </c>
      <c r="S5" s="54">
        <v>4.4223626680541078E-7</v>
      </c>
      <c r="T5" s="54">
        <v>5.5429969067425915E-5</v>
      </c>
      <c r="U5" s="54">
        <v>6.0781007424789027E-8</v>
      </c>
      <c r="V5" s="54">
        <v>5.4193130491005442E-7</v>
      </c>
      <c r="W5" s="155"/>
      <c r="X5" s="155"/>
      <c r="Y5" s="54">
        <v>6.0781007424789027E-8</v>
      </c>
      <c r="Z5" s="54">
        <v>5.4193130491005442E-7</v>
      </c>
      <c r="AA5" s="54">
        <v>2.0839630673836685E-6</v>
      </c>
      <c r="AB5" s="54">
        <v>5.8939158714946934E-8</v>
      </c>
      <c r="AC5" s="54">
        <v>5.255091441552043E-7</v>
      </c>
      <c r="AD5" s="155"/>
      <c r="AE5" s="155"/>
      <c r="AF5" s="54">
        <v>5.8939158714946934E-8</v>
      </c>
      <c r="AG5" s="54">
        <v>5.255091441552043E-7</v>
      </c>
      <c r="AH5" s="54">
        <v>6.3323546102543547E-6</v>
      </c>
      <c r="AI5" s="54">
        <v>3.5310487373795062E-7</v>
      </c>
      <c r="AJ5" s="54">
        <v>3.1483286161667596E-6</v>
      </c>
      <c r="AK5" s="155"/>
      <c r="AL5" s="155"/>
      <c r="AM5" s="54">
        <v>3.5310487373795062E-7</v>
      </c>
      <c r="AN5" s="54">
        <v>3.1483286161667596E-6</v>
      </c>
      <c r="AO5" s="54">
        <v>2.0520159605050018E-4</v>
      </c>
      <c r="AP5" s="54">
        <v>1.3963855348498649E-7</v>
      </c>
      <c r="AQ5" s="54">
        <v>1.2450353607500086E-6</v>
      </c>
      <c r="AR5" s="155"/>
      <c r="AS5" s="155"/>
      <c r="AT5" s="54">
        <v>1.3963855348498649E-7</v>
      </c>
      <c r="AU5" s="54">
        <v>1.2450353607500086E-6</v>
      </c>
      <c r="AV5" s="54">
        <v>1.5420052824725874E-4</v>
      </c>
      <c r="AW5" s="54">
        <v>1.8418487098420915E-7</v>
      </c>
      <c r="AX5" s="54">
        <v>1.6422160754850131E-6</v>
      </c>
      <c r="AY5" s="155"/>
      <c r="AZ5" s="155"/>
      <c r="BA5" s="54">
        <v>1.8418487098420915E-7</v>
      </c>
      <c r="BB5" s="54">
        <v>1.6422160754850131E-6</v>
      </c>
      <c r="BC5" s="54">
        <v>4.6660260596365766E-5</v>
      </c>
      <c r="BD5" s="54">
        <v>1.068622133902437E-5</v>
      </c>
      <c r="BE5" s="54">
        <v>9.5279728326010837E-5</v>
      </c>
      <c r="BF5" s="190">
        <v>1.2498980751996554E-6</v>
      </c>
      <c r="BG5" s="190">
        <v>1.114425251565112E-5</v>
      </c>
      <c r="BH5" s="54">
        <v>1.2498980751996554E-6</v>
      </c>
      <c r="BI5" s="54">
        <v>1.114425251565112E-5</v>
      </c>
      <c r="BJ5" s="54">
        <v>5.1518366779328888E-4</v>
      </c>
      <c r="BK5" s="54">
        <v>2.0960436148693742E-7</v>
      </c>
      <c r="BL5" s="54">
        <v>1.8688595327415968E-6</v>
      </c>
      <c r="BM5" s="155"/>
      <c r="BN5" s="155"/>
      <c r="BO5" s="54">
        <v>2.0960436148693742E-7</v>
      </c>
      <c r="BP5" s="54">
        <v>1.8688595327415968E-6</v>
      </c>
      <c r="BQ5" s="54">
        <v>2.0290119638544487E-2</v>
      </c>
      <c r="BR5" s="54">
        <v>3.2536758158454171E-6</v>
      </c>
      <c r="BS5" s="54">
        <v>2.9010193403215269E-5</v>
      </c>
      <c r="BT5" s="155"/>
      <c r="BU5" s="155"/>
      <c r="BV5" s="54">
        <v>3.2536758158454171E-6</v>
      </c>
      <c r="BW5" s="54">
        <v>2.9010193403215269E-5</v>
      </c>
      <c r="BX5" s="54">
        <v>6.1293207595878473E-5</v>
      </c>
      <c r="BY5" s="54">
        <v>7.9199494523209934E-8</v>
      </c>
      <c r="BZ5" s="54">
        <v>7.0615291245855567E-7</v>
      </c>
      <c r="CA5" s="155"/>
      <c r="CB5" s="155"/>
      <c r="CC5" s="54">
        <v>7.9199494523209934E-8</v>
      </c>
      <c r="CD5" s="54">
        <v>7.0615291245855567E-7</v>
      </c>
      <c r="CE5" s="54">
        <v>5.0678544165756853E-4</v>
      </c>
      <c r="CF5" s="54">
        <v>4.5185643894887721E-3</v>
      </c>
      <c r="CG5" s="54">
        <v>7.5000000000000002E-4</v>
      </c>
      <c r="CH5" s="54">
        <v>6.6870967741935487E-3</v>
      </c>
      <c r="CI5" s="54">
        <v>5.0678544165756853E-4</v>
      </c>
      <c r="CJ5" s="54">
        <v>4.5185643894887721E-3</v>
      </c>
      <c r="CK5" s="155"/>
      <c r="CL5" s="155"/>
      <c r="CM5" s="155"/>
      <c r="CN5" s="155"/>
      <c r="CO5" s="155"/>
      <c r="CP5" s="155"/>
      <c r="CQ5" s="54">
        <v>1.146751363316752E-3</v>
      </c>
      <c r="CR5" s="54">
        <v>1.0224583123250008E-2</v>
      </c>
      <c r="CS5" s="155"/>
      <c r="CT5" s="155"/>
      <c r="CU5" s="155"/>
      <c r="CV5" s="155"/>
      <c r="CW5" s="54">
        <v>3.2646344573278433E-3</v>
      </c>
      <c r="CX5" s="54">
        <v>2.9107902064690834E-2</v>
      </c>
      <c r="CY5" s="155"/>
      <c r="CZ5" s="155"/>
      <c r="DA5" s="155"/>
      <c r="DB5" s="155"/>
      <c r="DC5" s="54">
        <v>5.5279241901862175E-3</v>
      </c>
      <c r="DD5" s="54">
        <v>4.9287685360240981E-2</v>
      </c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54">
        <v>1.1000000000000001E-3</v>
      </c>
      <c r="DP5" s="54">
        <v>9.807741935483871E-3</v>
      </c>
      <c r="DQ5" s="155"/>
      <c r="DR5" s="155"/>
      <c r="DS5" s="53" t="s">
        <v>55</v>
      </c>
      <c r="DT5" s="53" t="s">
        <v>56</v>
      </c>
      <c r="DU5" s="55">
        <v>37288</v>
      </c>
      <c r="DV5" s="53" t="s">
        <v>57</v>
      </c>
      <c r="DW5" s="53" t="s">
        <v>161</v>
      </c>
      <c r="DX5" s="56">
        <v>37288</v>
      </c>
      <c r="DY5" s="53" t="s">
        <v>58</v>
      </c>
      <c r="DZ5" s="53" t="s">
        <v>59</v>
      </c>
      <c r="EA5" s="56">
        <v>37288</v>
      </c>
      <c r="EB5" s="53" t="s">
        <v>60</v>
      </c>
      <c r="EC5" s="53" t="s">
        <v>60</v>
      </c>
      <c r="ED5" s="155"/>
      <c r="EE5" s="53" t="s">
        <v>60</v>
      </c>
      <c r="EF5" s="53" t="s">
        <v>60</v>
      </c>
      <c r="EG5" s="155"/>
      <c r="EH5" s="53" t="s">
        <v>60</v>
      </c>
      <c r="EI5" s="53" t="s">
        <v>60</v>
      </c>
      <c r="EJ5" s="155"/>
      <c r="EK5" s="53" t="s">
        <v>60</v>
      </c>
      <c r="EL5" s="53" t="s">
        <v>60</v>
      </c>
      <c r="EM5" s="155"/>
      <c r="EN5" s="53" t="s">
        <v>60</v>
      </c>
      <c r="EO5" s="53" t="s">
        <v>60</v>
      </c>
      <c r="EP5" s="155"/>
      <c r="EQ5" s="53" t="s">
        <v>60</v>
      </c>
      <c r="ER5" s="53" t="s">
        <v>60</v>
      </c>
      <c r="ES5" s="155"/>
      <c r="ET5" s="53" t="s">
        <v>60</v>
      </c>
      <c r="EU5" s="53" t="s">
        <v>60</v>
      </c>
      <c r="EV5" s="155"/>
      <c r="EW5" s="53" t="s">
        <v>60</v>
      </c>
      <c r="EX5" s="53" t="s">
        <v>60</v>
      </c>
      <c r="EY5" s="155"/>
      <c r="EZ5" s="53" t="s">
        <v>60</v>
      </c>
      <c r="FA5" s="53" t="s">
        <v>60</v>
      </c>
      <c r="FB5" s="155"/>
    </row>
    <row r="6" spans="1:160" ht="15" customHeight="1">
      <c r="A6" s="53" t="s">
        <v>49</v>
      </c>
      <c r="B6" s="54">
        <v>10373</v>
      </c>
      <c r="C6" s="53" t="s">
        <v>66</v>
      </c>
      <c r="D6" s="53" t="s">
        <v>67</v>
      </c>
      <c r="E6" s="53" t="s">
        <v>52</v>
      </c>
      <c r="F6" s="53" t="s">
        <v>310</v>
      </c>
      <c r="G6" s="53" t="s">
        <v>53</v>
      </c>
      <c r="H6" s="53" t="s">
        <v>53</v>
      </c>
      <c r="I6" s="54">
        <v>290</v>
      </c>
      <c r="J6" s="54">
        <v>27.06</v>
      </c>
      <c r="K6" s="54">
        <v>10.716925351071692</v>
      </c>
      <c r="L6" s="53" t="s">
        <v>49</v>
      </c>
      <c r="M6" s="190">
        <v>6.653852753391864E-5</v>
      </c>
      <c r="N6" s="54">
        <v>4.6909371616364003E-6</v>
      </c>
      <c r="O6" s="54">
        <v>5.0272423387825425E-5</v>
      </c>
      <c r="P6" s="155"/>
      <c r="Q6" s="155"/>
      <c r="R6" s="54">
        <v>4.6909371616364003E-6</v>
      </c>
      <c r="S6" s="54">
        <v>5.0272423387825425E-5</v>
      </c>
      <c r="T6" s="54">
        <v>6.653852753391864E-5</v>
      </c>
      <c r="U6" s="54">
        <v>1.4415562275886347E-4</v>
      </c>
      <c r="V6" s="54">
        <v>1.5449050480439914E-3</v>
      </c>
      <c r="W6" s="155"/>
      <c r="X6" s="155"/>
      <c r="Y6" s="54">
        <v>1.4415562275886347E-4</v>
      </c>
      <c r="Z6" s="54">
        <v>1.5449050480439914E-3</v>
      </c>
      <c r="AA6" s="54">
        <v>1.3307705506783729E-5</v>
      </c>
      <c r="AB6" s="54">
        <v>3.3084536218400127E-7</v>
      </c>
      <c r="AC6" s="54">
        <v>3.5456450492742191E-6</v>
      </c>
      <c r="AD6" s="155"/>
      <c r="AE6" s="155"/>
      <c r="AF6" s="54">
        <v>3.3084536218400127E-7</v>
      </c>
      <c r="AG6" s="54">
        <v>3.5456450492742191E-6</v>
      </c>
      <c r="AH6" s="54">
        <v>1.3307705506783729E-5</v>
      </c>
      <c r="AI6" s="54">
        <v>7.1858540351385495E-7</v>
      </c>
      <c r="AJ6" s="54">
        <v>7.701026127827713E-6</v>
      </c>
      <c r="AK6" s="155"/>
      <c r="AL6" s="155"/>
      <c r="AM6" s="54">
        <v>7.1858540351385495E-7</v>
      </c>
      <c r="AN6" s="54">
        <v>7.701026127827713E-6</v>
      </c>
      <c r="AO6" s="54">
        <v>3.7711363263544516E-4</v>
      </c>
      <c r="AP6" s="54">
        <v>2.1850694488052913E-6</v>
      </c>
      <c r="AQ6" s="54">
        <v>2.3417226169753678E-5</v>
      </c>
      <c r="AR6" s="155"/>
      <c r="AS6" s="155"/>
      <c r="AT6" s="54">
        <v>2.1850694488052913E-6</v>
      </c>
      <c r="AU6" s="54">
        <v>2.3417226169753678E-5</v>
      </c>
      <c r="AV6" s="190">
        <v>4.4350739838537454E-4</v>
      </c>
      <c r="AW6" s="54">
        <v>1.1515088566943994E-6</v>
      </c>
      <c r="AX6" s="54">
        <v>1.2340634458291789E-5</v>
      </c>
      <c r="AY6" s="155"/>
      <c r="AZ6" s="155"/>
      <c r="BA6" s="54">
        <v>1.1515088566943994E-6</v>
      </c>
      <c r="BB6" s="54">
        <v>1.2340634458291789E-5</v>
      </c>
      <c r="BC6" s="54">
        <v>1.3307705506783728E-4</v>
      </c>
      <c r="BD6" s="54">
        <v>1.0763312676695079E-5</v>
      </c>
      <c r="BE6" s="54">
        <v>1.1534961848638481E-4</v>
      </c>
      <c r="BF6" s="155"/>
      <c r="BG6" s="155"/>
      <c r="BH6" s="54">
        <v>1.0763312676695079E-5</v>
      </c>
      <c r="BI6" s="54">
        <v>1.1534961848638481E-4</v>
      </c>
      <c r="BJ6" s="54">
        <v>1.5533934941989319E-4</v>
      </c>
      <c r="BK6" s="54">
        <v>7.3516948976196409E-6</v>
      </c>
      <c r="BL6" s="54">
        <v>7.8787565421644336E-5</v>
      </c>
      <c r="BM6" s="155"/>
      <c r="BN6" s="155"/>
      <c r="BO6" s="54">
        <v>7.3516948976196409E-6</v>
      </c>
      <c r="BP6" s="54">
        <v>7.8787565421644336E-5</v>
      </c>
      <c r="BQ6" s="54">
        <v>5.1013512133083479E-2</v>
      </c>
      <c r="BR6" s="54">
        <v>1.0981548293254942E-5</v>
      </c>
      <c r="BS6" s="54">
        <v>1.1768843329800196E-4</v>
      </c>
      <c r="BT6" s="155"/>
      <c r="BU6" s="155"/>
      <c r="BV6" s="54">
        <v>1.0981548293254942E-5</v>
      </c>
      <c r="BW6" s="54">
        <v>1.1768843329800196E-4</v>
      </c>
      <c r="BX6" s="54">
        <v>6.653852753391864E-5</v>
      </c>
      <c r="BY6" s="54">
        <v>3.2885764042979397E-6</v>
      </c>
      <c r="BZ6" s="54">
        <v>3.5243427836156783E-5</v>
      </c>
      <c r="CA6" s="155"/>
      <c r="CB6" s="155"/>
      <c r="CC6" s="54">
        <v>3.2885764042979397E-6</v>
      </c>
      <c r="CD6" s="54">
        <v>3.5243427836156783E-5</v>
      </c>
      <c r="CE6" s="190">
        <v>4.6904447789564985E-3</v>
      </c>
      <c r="CF6" s="190">
        <v>5.026714655940076E-2</v>
      </c>
      <c r="CG6" s="54">
        <v>3.3759626939209382E-3</v>
      </c>
      <c r="CH6" s="54">
        <v>3.6179940178753589E-2</v>
      </c>
      <c r="CI6" s="54">
        <v>3.3759626939209382E-3</v>
      </c>
      <c r="CJ6" s="54">
        <v>3.6179940178753589E-2</v>
      </c>
      <c r="CK6" s="155"/>
      <c r="CL6" s="155"/>
      <c r="CM6" s="155"/>
      <c r="CN6" s="155"/>
      <c r="CO6" s="155"/>
      <c r="CP6" s="155"/>
      <c r="CQ6" s="54">
        <v>2.6044928377949063E-4</v>
      </c>
      <c r="CR6" s="54">
        <v>2.7912155320048886E-3</v>
      </c>
      <c r="CS6" s="155"/>
      <c r="CT6" s="155"/>
      <c r="CU6" s="155"/>
      <c r="CV6" s="155"/>
      <c r="CW6" s="54">
        <v>5.3672069267328169E-2</v>
      </c>
      <c r="CX6" s="54">
        <v>0.57519955977550519</v>
      </c>
      <c r="CY6" s="155"/>
      <c r="CZ6" s="155"/>
      <c r="DA6" s="155"/>
      <c r="DB6" s="155"/>
      <c r="DC6" s="190">
        <v>5.8362514046284668E-2</v>
      </c>
      <c r="DD6" s="190">
        <v>0.62546670633490586</v>
      </c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54">
        <v>4.1149635036496357E-4</v>
      </c>
      <c r="DP6" s="54">
        <v>4.4099756690997574E-3</v>
      </c>
      <c r="DQ6" s="155"/>
      <c r="DR6" s="155"/>
      <c r="DS6" s="53" t="s">
        <v>58</v>
      </c>
      <c r="DT6" s="53" t="s">
        <v>59</v>
      </c>
      <c r="DU6" s="55">
        <v>33451</v>
      </c>
      <c r="DV6" s="53" t="s">
        <v>60</v>
      </c>
      <c r="DW6" s="53" t="s">
        <v>60</v>
      </c>
      <c r="DX6" s="155"/>
      <c r="DY6" s="53" t="s">
        <v>60</v>
      </c>
      <c r="DZ6" s="53" t="s">
        <v>60</v>
      </c>
      <c r="EA6" s="155"/>
      <c r="EB6" s="53" t="s">
        <v>60</v>
      </c>
      <c r="EC6" s="53" t="s">
        <v>60</v>
      </c>
      <c r="ED6" s="155"/>
      <c r="EE6" s="53" t="s">
        <v>60</v>
      </c>
      <c r="EF6" s="53" t="s">
        <v>60</v>
      </c>
      <c r="EG6" s="155"/>
      <c r="EH6" s="53" t="s">
        <v>60</v>
      </c>
      <c r="EI6" s="53" t="s">
        <v>60</v>
      </c>
      <c r="EJ6" s="155"/>
      <c r="EK6" s="53" t="s">
        <v>60</v>
      </c>
      <c r="EL6" s="53" t="s">
        <v>60</v>
      </c>
      <c r="EM6" s="155"/>
      <c r="EN6" s="53" t="s">
        <v>60</v>
      </c>
      <c r="EO6" s="53" t="s">
        <v>60</v>
      </c>
      <c r="EP6" s="155"/>
      <c r="EQ6" s="53" t="s">
        <v>60</v>
      </c>
      <c r="ER6" s="53" t="s">
        <v>60</v>
      </c>
      <c r="ES6" s="155"/>
      <c r="ET6" s="53" t="s">
        <v>60</v>
      </c>
      <c r="EU6" s="53" t="s">
        <v>60</v>
      </c>
      <c r="EV6" s="155"/>
      <c r="EW6" s="53" t="s">
        <v>60</v>
      </c>
      <c r="EX6" s="53" t="s">
        <v>60</v>
      </c>
      <c r="EY6" s="155"/>
      <c r="EZ6" s="53" t="s">
        <v>60</v>
      </c>
      <c r="FA6" s="53" t="s">
        <v>60</v>
      </c>
      <c r="FB6" s="155"/>
    </row>
    <row r="7" spans="1:160" ht="15" customHeight="1">
      <c r="A7" s="53" t="s">
        <v>49</v>
      </c>
      <c r="B7" s="54">
        <v>50931</v>
      </c>
      <c r="C7" s="53" t="s">
        <v>76</v>
      </c>
      <c r="D7" s="53" t="s">
        <v>77</v>
      </c>
      <c r="E7" s="53" t="s">
        <v>78</v>
      </c>
      <c r="F7" s="53" t="s">
        <v>303</v>
      </c>
      <c r="G7" s="53" t="s">
        <v>53</v>
      </c>
      <c r="H7" s="53" t="s">
        <v>53</v>
      </c>
      <c r="I7" s="54">
        <v>518</v>
      </c>
      <c r="J7" s="54">
        <v>30</v>
      </c>
      <c r="K7" s="54">
        <v>17.266666666666666</v>
      </c>
      <c r="L7" s="53" t="s">
        <v>49</v>
      </c>
      <c r="M7" s="156"/>
      <c r="N7" s="54">
        <v>4.595848641271543E-8</v>
      </c>
      <c r="O7" s="54">
        <v>7.9354986539288643E-7</v>
      </c>
      <c r="P7" s="155"/>
      <c r="Q7" s="155"/>
      <c r="R7" s="54">
        <v>4.595848641271543E-8</v>
      </c>
      <c r="S7" s="54">
        <v>7.9354986539288643E-7</v>
      </c>
      <c r="T7" s="54">
        <v>4.4285380356736599E-5</v>
      </c>
      <c r="U7" s="54">
        <v>4.5958486412715421E-7</v>
      </c>
      <c r="V7" s="54">
        <v>7.9354986539288629E-6</v>
      </c>
      <c r="W7" s="155"/>
      <c r="X7" s="155"/>
      <c r="Y7" s="54">
        <v>4.5958486412715421E-7</v>
      </c>
      <c r="Z7" s="54">
        <v>7.9354986539288629E-6</v>
      </c>
      <c r="AA7" s="54">
        <v>6.6190763431195842E-6</v>
      </c>
      <c r="AB7" s="54">
        <v>2.2979243206357715E-8</v>
      </c>
      <c r="AC7" s="54">
        <v>3.9677493269644322E-7</v>
      </c>
      <c r="AD7" s="155"/>
      <c r="AE7" s="155"/>
      <c r="AF7" s="54">
        <v>2.2979243206357715E-8</v>
      </c>
      <c r="AG7" s="54">
        <v>3.9677493269644322E-7</v>
      </c>
      <c r="AH7" s="54">
        <v>1.985722902935875E-6</v>
      </c>
      <c r="AI7" s="54">
        <v>1.4045960909411038E-7</v>
      </c>
      <c r="AJ7" s="54">
        <v>2.4252692503583059E-6</v>
      </c>
      <c r="AK7" s="155"/>
      <c r="AL7" s="155"/>
      <c r="AM7" s="54">
        <v>1.4045960909411038E-7</v>
      </c>
      <c r="AN7" s="54">
        <v>2.4252692503583059E-6</v>
      </c>
      <c r="AO7" s="54">
        <v>1.2831542836522168E-4</v>
      </c>
      <c r="AP7" s="54">
        <v>7.010059898589226E-7</v>
      </c>
      <c r="AQ7" s="54">
        <v>1.2104036758230729E-5</v>
      </c>
      <c r="AR7" s="155"/>
      <c r="AS7" s="155"/>
      <c r="AT7" s="54">
        <v>7.010059898589226E-7</v>
      </c>
      <c r="AU7" s="54">
        <v>1.2104036758230729E-5</v>
      </c>
      <c r="AV7" s="156"/>
      <c r="AW7" s="54">
        <v>1.4586820716982344E-6</v>
      </c>
      <c r="AX7" s="54">
        <v>2.518657710465618E-5</v>
      </c>
      <c r="AY7" s="155"/>
      <c r="AZ7" s="155"/>
      <c r="BA7" s="54">
        <v>1.4586820716982344E-6</v>
      </c>
      <c r="BB7" s="54">
        <v>2.518657710465618E-5</v>
      </c>
      <c r="BC7" s="54">
        <v>2.1085390936592549E-5</v>
      </c>
      <c r="BD7" s="54">
        <v>4.9735002838867852E-7</v>
      </c>
      <c r="BE7" s="54">
        <v>8.5875771568445159E-6</v>
      </c>
      <c r="BF7" s="155"/>
      <c r="BG7" s="155"/>
      <c r="BH7" s="54">
        <v>4.9735002838867852E-7</v>
      </c>
      <c r="BI7" s="54">
        <v>8.5875771568445159E-6</v>
      </c>
      <c r="BJ7" s="54">
        <v>6.6190763431195825E-5</v>
      </c>
      <c r="BK7" s="54">
        <v>2.9085846427517874E-6</v>
      </c>
      <c r="BL7" s="54">
        <v>5.0221561498180863E-5</v>
      </c>
      <c r="BM7" s="155"/>
      <c r="BN7" s="155"/>
      <c r="BO7" s="54">
        <v>2.9085846427517874E-6</v>
      </c>
      <c r="BP7" s="54">
        <v>5.0221561498180863E-5</v>
      </c>
      <c r="BQ7" s="54">
        <v>1.7645696721673168E-2</v>
      </c>
      <c r="BR7" s="54">
        <v>1.7881754762497371E-5</v>
      </c>
      <c r="BS7" s="54">
        <v>3.0875829889912129E-4</v>
      </c>
      <c r="BT7" s="155"/>
      <c r="BU7" s="155"/>
      <c r="BV7" s="54">
        <v>1.7881754762497371E-5</v>
      </c>
      <c r="BW7" s="54">
        <v>3.0875829889912129E-4</v>
      </c>
      <c r="BX7" s="54">
        <v>3.4064465097752823E-5</v>
      </c>
      <c r="BY7" s="54">
        <v>1.1489621603178852E-6</v>
      </c>
      <c r="BZ7" s="54">
        <v>1.983874663482215E-5</v>
      </c>
      <c r="CA7" s="155"/>
      <c r="CB7" s="155"/>
      <c r="CC7" s="54">
        <v>1.1489621603178852E-6</v>
      </c>
      <c r="CD7" s="54">
        <v>1.983874663482215E-5</v>
      </c>
      <c r="CE7" s="156"/>
      <c r="CF7" s="156"/>
      <c r="CG7" s="54">
        <v>4.9845360158715813E-3</v>
      </c>
      <c r="CH7" s="54">
        <v>8.6066321874049292E-2</v>
      </c>
      <c r="CI7" s="54">
        <v>4.9845360158715813E-3</v>
      </c>
      <c r="CJ7" s="54">
        <v>8.6066321874049292E-2</v>
      </c>
      <c r="CK7" s="155"/>
      <c r="CL7" s="155"/>
      <c r="CM7" s="155"/>
      <c r="CN7" s="155"/>
      <c r="CO7" s="155"/>
      <c r="CP7" s="155"/>
      <c r="CQ7" s="54">
        <v>1.9728836676165835E-2</v>
      </c>
      <c r="CR7" s="54">
        <v>0.34065124660846341</v>
      </c>
      <c r="CS7" s="155"/>
      <c r="CT7" s="155"/>
      <c r="CU7" s="155"/>
      <c r="CV7" s="155"/>
      <c r="CW7" s="54">
        <v>2.099885909487011E-2</v>
      </c>
      <c r="CX7" s="54">
        <v>0.36258030037142386</v>
      </c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54">
        <v>1.3286855392118551E-3</v>
      </c>
      <c r="DP7" s="54">
        <v>2.2941970310391364E-2</v>
      </c>
      <c r="DQ7" s="155"/>
      <c r="DR7" s="155"/>
      <c r="DS7" s="53" t="s">
        <v>58</v>
      </c>
      <c r="DT7" s="53" t="s">
        <v>59</v>
      </c>
      <c r="DU7" s="55">
        <v>34881</v>
      </c>
      <c r="DV7" s="53" t="s">
        <v>60</v>
      </c>
      <c r="DW7" s="53" t="s">
        <v>60</v>
      </c>
      <c r="DX7" s="156"/>
      <c r="DY7" s="53" t="s">
        <v>60</v>
      </c>
      <c r="DZ7" s="53" t="s">
        <v>60</v>
      </c>
      <c r="EA7" s="156"/>
      <c r="EB7" s="53" t="s">
        <v>60</v>
      </c>
      <c r="EC7" s="53" t="s">
        <v>60</v>
      </c>
      <c r="ED7" s="155"/>
      <c r="EE7" s="53" t="s">
        <v>60</v>
      </c>
      <c r="EF7" s="53" t="s">
        <v>60</v>
      </c>
      <c r="EG7" s="155"/>
      <c r="EH7" s="53" t="s">
        <v>60</v>
      </c>
      <c r="EI7" s="53" t="s">
        <v>60</v>
      </c>
      <c r="EJ7" s="155"/>
      <c r="EK7" s="53" t="s">
        <v>60</v>
      </c>
      <c r="EL7" s="53" t="s">
        <v>60</v>
      </c>
      <c r="EM7" s="155"/>
      <c r="EN7" s="53" t="s">
        <v>60</v>
      </c>
      <c r="EO7" s="53" t="s">
        <v>60</v>
      </c>
      <c r="EP7" s="155"/>
      <c r="EQ7" s="53" t="s">
        <v>60</v>
      </c>
      <c r="ER7" s="53" t="s">
        <v>60</v>
      </c>
      <c r="ES7" s="155"/>
      <c r="ET7" s="53" t="s">
        <v>60</v>
      </c>
      <c r="EU7" s="53" t="s">
        <v>60</v>
      </c>
      <c r="EV7" s="155"/>
      <c r="EW7" s="53" t="s">
        <v>60</v>
      </c>
      <c r="EX7" s="53" t="s">
        <v>60</v>
      </c>
      <c r="EY7" s="155"/>
      <c r="EZ7" s="53" t="s">
        <v>60</v>
      </c>
      <c r="FA7" s="53" t="s">
        <v>60</v>
      </c>
      <c r="FB7" s="155"/>
    </row>
    <row r="8" spans="1:160" ht="15" customHeight="1">
      <c r="A8" s="53" t="s">
        <v>49</v>
      </c>
      <c r="B8" s="54">
        <v>50931</v>
      </c>
      <c r="C8" s="53" t="s">
        <v>76</v>
      </c>
      <c r="D8" s="53" t="s">
        <v>77</v>
      </c>
      <c r="E8" s="53" t="s">
        <v>78</v>
      </c>
      <c r="F8" s="53" t="s">
        <v>302</v>
      </c>
      <c r="G8" s="53" t="s">
        <v>53</v>
      </c>
      <c r="H8" s="53" t="s">
        <v>53</v>
      </c>
      <c r="I8" s="54">
        <v>518</v>
      </c>
      <c r="J8" s="54">
        <v>30</v>
      </c>
      <c r="K8" s="54">
        <v>17.266666666666666</v>
      </c>
      <c r="L8" s="53" t="s">
        <v>49</v>
      </c>
      <c r="M8" s="156"/>
      <c r="N8" s="54">
        <v>4.595848641271543E-8</v>
      </c>
      <c r="O8" s="54">
        <v>7.9354986539288643E-7</v>
      </c>
      <c r="P8" s="155"/>
      <c r="Q8" s="155"/>
      <c r="R8" s="54">
        <v>4.595848641271543E-8</v>
      </c>
      <c r="S8" s="54">
        <v>7.9354986539288643E-7</v>
      </c>
      <c r="T8" s="54">
        <v>4.4285380356736599E-5</v>
      </c>
      <c r="U8" s="54">
        <v>4.5958486412715421E-7</v>
      </c>
      <c r="V8" s="54">
        <v>7.9354986539288629E-6</v>
      </c>
      <c r="W8" s="155"/>
      <c r="X8" s="155"/>
      <c r="Y8" s="54">
        <v>4.5958486412715421E-7</v>
      </c>
      <c r="Z8" s="54">
        <v>7.9354986539288629E-6</v>
      </c>
      <c r="AA8" s="54">
        <v>6.6190763431195842E-6</v>
      </c>
      <c r="AB8" s="54">
        <v>2.2979243206357715E-8</v>
      </c>
      <c r="AC8" s="54">
        <v>3.9677493269644322E-7</v>
      </c>
      <c r="AD8" s="155"/>
      <c r="AE8" s="155"/>
      <c r="AF8" s="54">
        <v>2.2979243206357715E-8</v>
      </c>
      <c r="AG8" s="54">
        <v>3.9677493269644322E-7</v>
      </c>
      <c r="AH8" s="54">
        <v>1.985722902935875E-6</v>
      </c>
      <c r="AI8" s="54">
        <v>1.4045960909411038E-7</v>
      </c>
      <c r="AJ8" s="54">
        <v>2.4252692503583059E-6</v>
      </c>
      <c r="AK8" s="155"/>
      <c r="AL8" s="155"/>
      <c r="AM8" s="54">
        <v>1.4045960909411038E-7</v>
      </c>
      <c r="AN8" s="54">
        <v>2.4252692503583059E-6</v>
      </c>
      <c r="AO8" s="54">
        <v>1.2831542836522168E-4</v>
      </c>
      <c r="AP8" s="54">
        <v>7.010059898589226E-7</v>
      </c>
      <c r="AQ8" s="54">
        <v>1.2104036758230729E-5</v>
      </c>
      <c r="AR8" s="155"/>
      <c r="AS8" s="155"/>
      <c r="AT8" s="54">
        <v>7.010059898589226E-7</v>
      </c>
      <c r="AU8" s="54">
        <v>1.2104036758230729E-5</v>
      </c>
      <c r="AV8" s="156"/>
      <c r="AW8" s="54">
        <v>1.4586820716982344E-6</v>
      </c>
      <c r="AX8" s="54">
        <v>2.518657710465618E-5</v>
      </c>
      <c r="AY8" s="155"/>
      <c r="AZ8" s="155"/>
      <c r="BA8" s="54">
        <v>1.4586820716982344E-6</v>
      </c>
      <c r="BB8" s="54">
        <v>2.518657710465618E-5</v>
      </c>
      <c r="BC8" s="54">
        <v>2.1085390936592549E-5</v>
      </c>
      <c r="BD8" s="54">
        <v>4.9735002838867852E-7</v>
      </c>
      <c r="BE8" s="54">
        <v>8.5875771568445159E-6</v>
      </c>
      <c r="BF8" s="156"/>
      <c r="BG8" s="156"/>
      <c r="BH8" s="54">
        <v>4.9735002838867852E-7</v>
      </c>
      <c r="BI8" s="54">
        <v>8.5875771568445159E-6</v>
      </c>
      <c r="BJ8" s="54">
        <v>6.6190763431195825E-5</v>
      </c>
      <c r="BK8" s="54">
        <v>2.9085846427517874E-6</v>
      </c>
      <c r="BL8" s="54">
        <v>5.0221561498180863E-5</v>
      </c>
      <c r="BM8" s="155"/>
      <c r="BN8" s="155"/>
      <c r="BO8" s="54">
        <v>2.9085846427517874E-6</v>
      </c>
      <c r="BP8" s="54">
        <v>5.0221561498180863E-5</v>
      </c>
      <c r="BQ8" s="54">
        <v>1.7645696721673168E-2</v>
      </c>
      <c r="BR8" s="54">
        <v>1.7881754762497371E-5</v>
      </c>
      <c r="BS8" s="54">
        <v>3.0875829889912129E-4</v>
      </c>
      <c r="BT8" s="155"/>
      <c r="BU8" s="155"/>
      <c r="BV8" s="54">
        <v>1.7881754762497371E-5</v>
      </c>
      <c r="BW8" s="54">
        <v>3.0875829889912129E-4</v>
      </c>
      <c r="BX8" s="54">
        <v>3.4064465097752823E-5</v>
      </c>
      <c r="BY8" s="54">
        <v>1.1489621603178852E-6</v>
      </c>
      <c r="BZ8" s="54">
        <v>1.983874663482215E-5</v>
      </c>
      <c r="CA8" s="155"/>
      <c r="CB8" s="155"/>
      <c r="CC8" s="54">
        <v>1.1489621603178852E-6</v>
      </c>
      <c r="CD8" s="54">
        <v>1.983874663482215E-5</v>
      </c>
      <c r="CE8" s="156"/>
      <c r="CF8" s="156"/>
      <c r="CG8" s="54">
        <v>4.9845360158715813E-3</v>
      </c>
      <c r="CH8" s="54">
        <v>8.6066321874049292E-2</v>
      </c>
      <c r="CI8" s="54">
        <v>4.9845360158715813E-3</v>
      </c>
      <c r="CJ8" s="54">
        <v>8.6066321874049292E-2</v>
      </c>
      <c r="CK8" s="155"/>
      <c r="CL8" s="155"/>
      <c r="CM8" s="155"/>
      <c r="CN8" s="155"/>
      <c r="CO8" s="155"/>
      <c r="CP8" s="155"/>
      <c r="CQ8" s="54">
        <v>1.9728836676165835E-2</v>
      </c>
      <c r="CR8" s="54">
        <v>0.34065124660846341</v>
      </c>
      <c r="CS8" s="155"/>
      <c r="CT8" s="155"/>
      <c r="CU8" s="155"/>
      <c r="CV8" s="155"/>
      <c r="CW8" s="54">
        <v>2.099885909487011E-2</v>
      </c>
      <c r="CX8" s="54">
        <v>0.36258030037142386</v>
      </c>
      <c r="CY8" s="155"/>
      <c r="CZ8" s="155"/>
      <c r="DA8" s="155"/>
      <c r="DB8" s="155"/>
      <c r="DC8" s="156"/>
      <c r="DD8" s="156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54">
        <v>1.3286855392118551E-3</v>
      </c>
      <c r="DP8" s="54">
        <v>2.2941970310391364E-2</v>
      </c>
      <c r="DQ8" s="155"/>
      <c r="DR8" s="155"/>
      <c r="DS8" s="53" t="s">
        <v>58</v>
      </c>
      <c r="DT8" s="53" t="s">
        <v>59</v>
      </c>
      <c r="DU8" s="55">
        <v>34881</v>
      </c>
      <c r="DV8" s="53" t="s">
        <v>60</v>
      </c>
      <c r="DW8" s="53" t="s">
        <v>60</v>
      </c>
      <c r="DX8" s="156"/>
      <c r="DY8" s="53" t="s">
        <v>60</v>
      </c>
      <c r="DZ8" s="53" t="s">
        <v>60</v>
      </c>
      <c r="EA8" s="156"/>
      <c r="EB8" s="53" t="s">
        <v>60</v>
      </c>
      <c r="EC8" s="53" t="s">
        <v>60</v>
      </c>
      <c r="ED8" s="155"/>
      <c r="EE8" s="53" t="s">
        <v>60</v>
      </c>
      <c r="EF8" s="53" t="s">
        <v>60</v>
      </c>
      <c r="EG8" s="155"/>
      <c r="EH8" s="53" t="s">
        <v>60</v>
      </c>
      <c r="EI8" s="53" t="s">
        <v>60</v>
      </c>
      <c r="EJ8" s="155"/>
      <c r="EK8" s="53" t="s">
        <v>60</v>
      </c>
      <c r="EL8" s="53" t="s">
        <v>60</v>
      </c>
      <c r="EM8" s="155"/>
      <c r="EN8" s="53" t="s">
        <v>60</v>
      </c>
      <c r="EO8" s="53" t="s">
        <v>60</v>
      </c>
      <c r="EP8" s="155"/>
      <c r="EQ8" s="53" t="s">
        <v>60</v>
      </c>
      <c r="ER8" s="53" t="s">
        <v>60</v>
      </c>
      <c r="ES8" s="155"/>
      <c r="ET8" s="53" t="s">
        <v>60</v>
      </c>
      <c r="EU8" s="53" t="s">
        <v>60</v>
      </c>
      <c r="EV8" s="155"/>
      <c r="EW8" s="53" t="s">
        <v>60</v>
      </c>
      <c r="EX8" s="53" t="s">
        <v>60</v>
      </c>
      <c r="EY8" s="155"/>
      <c r="EZ8" s="53" t="s">
        <v>60</v>
      </c>
      <c r="FA8" s="53" t="s">
        <v>60</v>
      </c>
      <c r="FB8" s="155"/>
    </row>
    <row r="9" spans="1:160" ht="15" customHeight="1">
      <c r="A9" s="53" t="s">
        <v>49</v>
      </c>
      <c r="B9" s="54">
        <v>10670</v>
      </c>
      <c r="C9" s="53" t="s">
        <v>68</v>
      </c>
      <c r="D9" s="53" t="s">
        <v>69</v>
      </c>
      <c r="E9" s="53" t="s">
        <v>70</v>
      </c>
      <c r="F9" s="53" t="s">
        <v>311</v>
      </c>
      <c r="G9" s="53" t="s">
        <v>71</v>
      </c>
      <c r="H9" s="53" t="s">
        <v>163</v>
      </c>
      <c r="I9" s="54">
        <v>1817.6</v>
      </c>
      <c r="J9" s="54">
        <v>158</v>
      </c>
      <c r="K9" s="54">
        <v>11.50379746835443</v>
      </c>
      <c r="L9" s="53" t="s">
        <v>49</v>
      </c>
      <c r="M9" s="156">
        <v>1.9446965459988153E-5</v>
      </c>
      <c r="N9" s="54">
        <v>1.8261457143625594E-8</v>
      </c>
      <c r="O9" s="54">
        <v>2.1007610445730302E-7</v>
      </c>
      <c r="P9" s="155"/>
      <c r="Q9" s="155"/>
      <c r="R9" s="54">
        <v>1.8261457143625594E-8</v>
      </c>
      <c r="S9" s="54">
        <v>2.1007610445730302E-7</v>
      </c>
      <c r="T9" s="54">
        <v>8.4270183659948677E-6</v>
      </c>
      <c r="U9" s="54">
        <v>4.1765363204990527E-8</v>
      </c>
      <c r="V9" s="54">
        <v>4.8046027950247329E-7</v>
      </c>
      <c r="W9" s="155"/>
      <c r="X9" s="155"/>
      <c r="Y9" s="54">
        <v>4.1765363204990527E-8</v>
      </c>
      <c r="Z9" s="54">
        <v>4.8046027950247329E-7</v>
      </c>
      <c r="AA9" s="54">
        <v>7.1305540019956579E-6</v>
      </c>
      <c r="AB9" s="54">
        <v>5.8683042114336231E-9</v>
      </c>
      <c r="AC9" s="54">
        <v>6.7507783131023746E-8</v>
      </c>
      <c r="AD9" s="155"/>
      <c r="AE9" s="155"/>
      <c r="AF9" s="54">
        <v>5.8683042114336231E-9</v>
      </c>
      <c r="AG9" s="54">
        <v>6.7507783131023746E-8</v>
      </c>
      <c r="AH9" s="54">
        <v>9.7234827299940767E-6</v>
      </c>
      <c r="AI9" s="54">
        <v>2.0838600116504459E-8</v>
      </c>
      <c r="AJ9" s="54">
        <v>2.3972303526429432E-7</v>
      </c>
      <c r="AK9" s="155"/>
      <c r="AL9" s="155"/>
      <c r="AM9" s="54">
        <v>2.0838600116504459E-8</v>
      </c>
      <c r="AN9" s="54">
        <v>2.3972303526429432E-7</v>
      </c>
      <c r="AO9" s="54">
        <v>1.2964643639992105E-5</v>
      </c>
      <c r="AP9" s="54">
        <v>1.1875969283870593E-6</v>
      </c>
      <c r="AQ9" s="54">
        <v>1.3661874538204549E-5</v>
      </c>
      <c r="AR9" s="155"/>
      <c r="AS9" s="155"/>
      <c r="AT9" s="54">
        <v>1.1875969283870593E-6</v>
      </c>
      <c r="AU9" s="54">
        <v>1.3661874538204549E-5</v>
      </c>
      <c r="AV9" s="156">
        <v>5.1858574559968419E-6</v>
      </c>
      <c r="AW9" s="54">
        <v>5.5427139071883992E-8</v>
      </c>
      <c r="AX9" s="54">
        <v>6.3762258213326794E-7</v>
      </c>
      <c r="AY9" s="155"/>
      <c r="AZ9" s="155"/>
      <c r="BA9" s="54">
        <v>5.5427139071883992E-8</v>
      </c>
      <c r="BB9" s="54">
        <v>6.3762258213326794E-7</v>
      </c>
      <c r="BC9" s="54">
        <v>3.4102793377665417E-5</v>
      </c>
      <c r="BD9" s="54">
        <v>3.6619568005368578E-7</v>
      </c>
      <c r="BE9" s="54">
        <v>4.2126409371239191E-6</v>
      </c>
      <c r="BF9" s="156"/>
      <c r="BG9" s="156"/>
      <c r="BH9" s="54">
        <v>3.6619568005368578E-7</v>
      </c>
      <c r="BI9" s="54">
        <v>4.2126409371239191E-6</v>
      </c>
      <c r="BJ9" s="54">
        <v>6.4823218199960525E-6</v>
      </c>
      <c r="BK9" s="54">
        <v>1.5677701195760052E-6</v>
      </c>
      <c r="BL9" s="54">
        <v>1.8035309932540169E-5</v>
      </c>
      <c r="BM9" s="155"/>
      <c r="BN9" s="155"/>
      <c r="BO9" s="54">
        <v>1.5677701195760052E-6</v>
      </c>
      <c r="BP9" s="54">
        <v>1.8035309932540169E-5</v>
      </c>
      <c r="BQ9" s="54">
        <v>2.0419124130067939E-2</v>
      </c>
      <c r="BR9" s="54">
        <v>2.5588872168088377E-6</v>
      </c>
      <c r="BS9" s="54">
        <v>2.943692028653002E-5</v>
      </c>
      <c r="BT9" s="155"/>
      <c r="BU9" s="155"/>
      <c r="BV9" s="54">
        <v>2.5588872168088377E-6</v>
      </c>
      <c r="BW9" s="54">
        <v>2.943692028653002E-5</v>
      </c>
      <c r="BX9" s="54">
        <v>3.8893930919976307E-5</v>
      </c>
      <c r="BY9" s="54">
        <v>9.9648108397321798E-7</v>
      </c>
      <c r="BZ9" s="54">
        <v>1.1463316571074183E-5</v>
      </c>
      <c r="CA9" s="155"/>
      <c r="CB9" s="155"/>
      <c r="CC9" s="54">
        <v>9.9648108397321798E-7</v>
      </c>
      <c r="CD9" s="54">
        <v>1.1463316571074183E-5</v>
      </c>
      <c r="CE9" s="156">
        <v>7.8928172007009523E-3</v>
      </c>
      <c r="CF9" s="156">
        <v>9.0797370531607913E-2</v>
      </c>
      <c r="CG9" s="54"/>
      <c r="CH9" s="54"/>
      <c r="CI9" s="54">
        <v>7.8928172007009523E-3</v>
      </c>
      <c r="CJ9" s="54">
        <v>9.0797370531607913E-2</v>
      </c>
      <c r="CK9" s="155"/>
      <c r="CL9" s="155"/>
      <c r="CM9" s="155"/>
      <c r="CN9" s="155"/>
      <c r="CO9" s="155"/>
      <c r="CP9" s="155"/>
      <c r="CQ9" s="54"/>
      <c r="CR9" s="54"/>
      <c r="CS9" s="155"/>
      <c r="CT9" s="155"/>
      <c r="CU9" s="155">
        <v>9.7348848326755208E-2</v>
      </c>
      <c r="CV9" s="155">
        <v>1.119881434928546</v>
      </c>
      <c r="CW9" s="54"/>
      <c r="CX9" s="54"/>
      <c r="CY9" s="155"/>
      <c r="CZ9" s="155"/>
      <c r="DA9" s="155">
        <v>0.10765809972311335</v>
      </c>
      <c r="DB9" s="155">
        <v>1.2384769750426001</v>
      </c>
      <c r="DC9" s="156"/>
      <c r="DD9" s="156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54"/>
      <c r="DP9" s="54"/>
      <c r="DQ9" s="155"/>
      <c r="DR9" s="155"/>
      <c r="DS9" s="53" t="s">
        <v>55</v>
      </c>
      <c r="DT9" s="53" t="s">
        <v>72</v>
      </c>
      <c r="DU9" s="55">
        <v>39142</v>
      </c>
      <c r="DV9" s="53" t="s">
        <v>58</v>
      </c>
      <c r="DW9" s="53" t="s">
        <v>73</v>
      </c>
      <c r="DX9" s="156">
        <v>31260</v>
      </c>
      <c r="DY9" s="53" t="s">
        <v>57</v>
      </c>
      <c r="DZ9" s="53" t="s">
        <v>164</v>
      </c>
      <c r="EA9" s="156">
        <v>31260</v>
      </c>
      <c r="EB9" s="53" t="s">
        <v>74</v>
      </c>
      <c r="EC9" s="53" t="s">
        <v>75</v>
      </c>
      <c r="ED9" s="155">
        <v>31260</v>
      </c>
      <c r="EE9" s="53" t="s">
        <v>60</v>
      </c>
      <c r="EF9" s="53" t="s">
        <v>60</v>
      </c>
      <c r="EG9" s="155"/>
      <c r="EH9" s="53" t="s">
        <v>60</v>
      </c>
      <c r="EI9" s="53" t="s">
        <v>60</v>
      </c>
      <c r="EJ9" s="155"/>
      <c r="EK9" s="53" t="s">
        <v>60</v>
      </c>
      <c r="EL9" s="53" t="s">
        <v>60</v>
      </c>
      <c r="EM9" s="155"/>
      <c r="EN9" s="53" t="s">
        <v>60</v>
      </c>
      <c r="EO9" s="53" t="s">
        <v>60</v>
      </c>
      <c r="EP9" s="155"/>
      <c r="EQ9" s="53" t="s">
        <v>60</v>
      </c>
      <c r="ER9" s="53" t="s">
        <v>60</v>
      </c>
      <c r="ES9" s="155"/>
      <c r="ET9" s="53" t="s">
        <v>60</v>
      </c>
      <c r="EU9" s="53" t="s">
        <v>60</v>
      </c>
      <c r="EV9" s="155"/>
      <c r="EW9" s="53" t="s">
        <v>60</v>
      </c>
      <c r="EX9" s="53" t="s">
        <v>60</v>
      </c>
      <c r="EY9" s="155"/>
      <c r="EZ9" s="53" t="s">
        <v>60</v>
      </c>
      <c r="FA9" s="53" t="s">
        <v>60</v>
      </c>
      <c r="FB9" s="155"/>
    </row>
    <row r="10" spans="1:160" ht="15" customHeight="1">
      <c r="A10" s="53" t="s">
        <v>49</v>
      </c>
      <c r="B10" s="54">
        <v>2878</v>
      </c>
      <c r="C10" s="53" t="s">
        <v>80</v>
      </c>
      <c r="D10" s="53" t="s">
        <v>81</v>
      </c>
      <c r="E10" s="53" t="s">
        <v>82</v>
      </c>
      <c r="F10" s="53" t="s">
        <v>308</v>
      </c>
      <c r="G10" s="53" t="s">
        <v>53</v>
      </c>
      <c r="H10" s="53" t="s">
        <v>53</v>
      </c>
      <c r="I10" s="54">
        <v>1218</v>
      </c>
      <c r="J10" s="54">
        <v>151</v>
      </c>
      <c r="K10" s="54">
        <v>8.0662251655629138</v>
      </c>
      <c r="L10" s="53" t="s">
        <v>49</v>
      </c>
      <c r="M10" s="190">
        <v>6.5196312478217608E-5</v>
      </c>
      <c r="N10" s="54">
        <v>7.6951765885485776E-8</v>
      </c>
      <c r="O10" s="54">
        <v>6.2071027052001113E-7</v>
      </c>
      <c r="P10" s="155"/>
      <c r="Q10" s="155"/>
      <c r="R10" s="54">
        <v>7.6951765885485776E-8</v>
      </c>
      <c r="S10" s="54">
        <v>6.2071027052001113E-7</v>
      </c>
      <c r="T10" s="54">
        <v>1.3039262495643522E-4</v>
      </c>
      <c r="U10" s="54">
        <v>1.453299097001108E-7</v>
      </c>
      <c r="V10" s="54">
        <v>1.1722637749320196E-6</v>
      </c>
      <c r="W10" s="155"/>
      <c r="X10" s="155"/>
      <c r="Y10" s="54">
        <v>1.453299097001108E-7</v>
      </c>
      <c r="Z10" s="54">
        <v>1.1722637749320196E-6</v>
      </c>
      <c r="AA10" s="54">
        <v>6.5196312478217608E-5</v>
      </c>
      <c r="AB10" s="54">
        <v>1.3440446892335295E-8</v>
      </c>
      <c r="AC10" s="54">
        <v>1.0841367095936682E-7</v>
      </c>
      <c r="AD10" s="155"/>
      <c r="AE10" s="155"/>
      <c r="AF10" s="54">
        <v>1.3440446892335295E-8</v>
      </c>
      <c r="AG10" s="54">
        <v>1.0841367095936682E-7</v>
      </c>
      <c r="AH10" s="54">
        <v>6.6283221743032182E-5</v>
      </c>
      <c r="AI10" s="54">
        <v>6.6802985991332079E-7</v>
      </c>
      <c r="AJ10" s="54">
        <v>5.3884792673802962E-6</v>
      </c>
      <c r="AK10" s="155"/>
      <c r="AL10" s="155"/>
      <c r="AM10" s="54">
        <v>6.6802985991332079E-7</v>
      </c>
      <c r="AN10" s="54">
        <v>5.3884792673802962E-6</v>
      </c>
      <c r="AO10" s="54">
        <v>8.2107488659897531E-5</v>
      </c>
      <c r="AP10" s="54">
        <v>5.7553124269115597E-6</v>
      </c>
      <c r="AQ10" s="54">
        <v>4.6423645933630991E-5</v>
      </c>
      <c r="AR10" s="155"/>
      <c r="AS10" s="155"/>
      <c r="AT10" s="54">
        <v>5.7553124269115597E-6</v>
      </c>
      <c r="AU10" s="54">
        <v>4.6423645933630991E-5</v>
      </c>
      <c r="AV10" s="54">
        <v>6.5196312478217608E-5</v>
      </c>
      <c r="AW10" s="54">
        <v>1.1197507161166564E-6</v>
      </c>
      <c r="AX10" s="54">
        <v>9.032161405497267E-6</v>
      </c>
      <c r="AY10" s="155"/>
      <c r="AZ10" s="155"/>
      <c r="BA10" s="54">
        <v>1.1197507161166564E-6</v>
      </c>
      <c r="BB10" s="54">
        <v>9.032161405497267E-6</v>
      </c>
      <c r="BC10" s="54">
        <v>6.5196312478217608E-5</v>
      </c>
      <c r="BD10" s="54">
        <v>4.8807060343270712E-7</v>
      </c>
      <c r="BE10" s="54">
        <v>3.9368873839803788E-6</v>
      </c>
      <c r="BF10" s="155"/>
      <c r="BG10" s="155"/>
      <c r="BH10" s="54">
        <v>4.8807060343270712E-7</v>
      </c>
      <c r="BI10" s="54">
        <v>3.9368873839803788E-6</v>
      </c>
      <c r="BJ10" s="54">
        <v>2.2527568139424578E-4</v>
      </c>
      <c r="BK10" s="54">
        <v>5.1702955588877622E-6</v>
      </c>
      <c r="BL10" s="54">
        <v>4.1704768150498639E-5</v>
      </c>
      <c r="BM10" s="155"/>
      <c r="BN10" s="155"/>
      <c r="BO10" s="54">
        <v>5.1702955588877622E-6</v>
      </c>
      <c r="BP10" s="54">
        <v>4.1704768150498639E-5</v>
      </c>
      <c r="BQ10" s="54">
        <v>1.9673562878559435E-3</v>
      </c>
      <c r="BR10" s="54">
        <v>2.7690579008069247E-5</v>
      </c>
      <c r="BS10" s="54">
        <v>2.233584452438963E-4</v>
      </c>
      <c r="BT10" s="155"/>
      <c r="BU10" s="155"/>
      <c r="BV10" s="54">
        <v>2.7690579008069247E-5</v>
      </c>
      <c r="BW10" s="54">
        <v>2.233584452438963E-4</v>
      </c>
      <c r="BX10" s="54">
        <v>6.5196312478217608E-5</v>
      </c>
      <c r="BY10" s="54">
        <v>1.0398269753054078E-6</v>
      </c>
      <c r="BZ10" s="54">
        <v>8.3874785160396464E-6</v>
      </c>
      <c r="CA10" s="155"/>
      <c r="CB10" s="155"/>
      <c r="CC10" s="54">
        <v>1.0398269753054078E-6</v>
      </c>
      <c r="CD10" s="54">
        <v>8.3874785160396464E-6</v>
      </c>
      <c r="CE10" s="54">
        <v>3.2083227041160248E-2</v>
      </c>
      <c r="CF10" s="54">
        <v>0.25879053335187535</v>
      </c>
      <c r="CG10" s="155"/>
      <c r="CH10" s="155"/>
      <c r="CI10" s="54">
        <v>3.2083227041160248E-2</v>
      </c>
      <c r="CJ10" s="54">
        <v>0.25879053335187535</v>
      </c>
      <c r="CK10" s="155"/>
      <c r="CL10" s="155"/>
      <c r="CM10" s="155"/>
      <c r="CN10" s="155"/>
      <c r="CO10" s="155"/>
      <c r="CP10" s="155"/>
      <c r="CQ10" s="54">
        <v>2.6582345034292099E-4</v>
      </c>
      <c r="CR10" s="54">
        <v>2.1441918047528327E-3</v>
      </c>
      <c r="CS10" s="155"/>
      <c r="CT10" s="155"/>
      <c r="CU10" s="155"/>
      <c r="CV10" s="155"/>
      <c r="CW10" s="54">
        <v>5.0944644283536095E-3</v>
      </c>
      <c r="CX10" s="54">
        <v>4.1093097177050966E-2</v>
      </c>
      <c r="CY10" s="155"/>
      <c r="CZ10" s="155"/>
      <c r="DA10" s="155"/>
      <c r="DB10" s="155"/>
      <c r="DC10" s="54">
        <v>4.3425792013710031E-2</v>
      </c>
      <c r="DD10" s="54">
        <v>0.35028221637548884</v>
      </c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53" t="s">
        <v>58</v>
      </c>
      <c r="DT10" s="53" t="s">
        <v>162</v>
      </c>
      <c r="DU10" s="56">
        <v>36861</v>
      </c>
      <c r="DV10" s="53" t="s">
        <v>60</v>
      </c>
      <c r="DW10" s="53" t="s">
        <v>60</v>
      </c>
      <c r="DX10" s="155"/>
      <c r="DY10" s="53" t="s">
        <v>60</v>
      </c>
      <c r="DZ10" s="53" t="s">
        <v>60</v>
      </c>
      <c r="EA10" s="155"/>
      <c r="EB10" s="53" t="s">
        <v>60</v>
      </c>
      <c r="EC10" s="53" t="s">
        <v>60</v>
      </c>
      <c r="ED10" s="155"/>
      <c r="EE10" s="53" t="s">
        <v>60</v>
      </c>
      <c r="EF10" s="53" t="s">
        <v>60</v>
      </c>
      <c r="EG10" s="155"/>
      <c r="EH10" s="53" t="s">
        <v>60</v>
      </c>
      <c r="EI10" s="53" t="s">
        <v>60</v>
      </c>
      <c r="EJ10" s="155"/>
      <c r="EK10" s="53" t="s">
        <v>60</v>
      </c>
      <c r="EL10" s="53" t="s">
        <v>60</v>
      </c>
      <c r="EM10" s="155"/>
      <c r="EN10" s="53" t="s">
        <v>60</v>
      </c>
      <c r="EO10" s="53" t="s">
        <v>60</v>
      </c>
      <c r="EP10" s="155"/>
      <c r="EQ10" s="53" t="s">
        <v>60</v>
      </c>
      <c r="ER10" s="53" t="s">
        <v>60</v>
      </c>
      <c r="ES10" s="155"/>
      <c r="ET10" s="53" t="s">
        <v>60</v>
      </c>
      <c r="EU10" s="53" t="s">
        <v>60</v>
      </c>
      <c r="EV10" s="155"/>
      <c r="EW10" s="53" t="s">
        <v>60</v>
      </c>
      <c r="EX10" s="53" t="s">
        <v>60</v>
      </c>
      <c r="EY10" s="155"/>
      <c r="EZ10" s="53" t="s">
        <v>60</v>
      </c>
      <c r="FA10" s="53" t="s">
        <v>60</v>
      </c>
      <c r="FB10" s="155"/>
    </row>
  </sheetData>
  <sortState ref="A3:FB10">
    <sortCondition ref="CJ3:CJ10"/>
  </sortState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>
    <tabColor theme="5" tint="0.39997558519241921"/>
  </sheetPr>
  <dimension ref="A1:HJ210"/>
  <sheetViews>
    <sheetView workbookViewId="0">
      <selection activeCell="B9" sqref="B9"/>
    </sheetView>
  </sheetViews>
  <sheetFormatPr defaultColWidth="18" defaultRowHeight="12.75"/>
  <cols>
    <col min="1" max="1" width="44.140625" customWidth="1"/>
    <col min="2" max="2" width="19.85546875" bestFit="1" customWidth="1"/>
    <col min="3" max="4" width="26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>
      <c r="A2" s="57"/>
      <c r="B2" s="48">
        <v>10670</v>
      </c>
      <c r="C2" s="48">
        <v>667</v>
      </c>
      <c r="D2" s="48">
        <v>667</v>
      </c>
      <c r="E2" s="48">
        <v>10373</v>
      </c>
      <c r="F2" s="48">
        <v>4125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>
      <c r="A3" s="8" t="s">
        <v>122</v>
      </c>
      <c r="B3" s="48" t="s">
        <v>68</v>
      </c>
      <c r="C3" s="48" t="s">
        <v>50</v>
      </c>
      <c r="D3" s="48" t="s">
        <v>50</v>
      </c>
      <c r="E3" s="48" t="s">
        <v>66</v>
      </c>
      <c r="F3" s="48" t="s">
        <v>62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>
      <c r="A4" s="57" t="s">
        <v>123</v>
      </c>
      <c r="B4" s="48" t="s">
        <v>311</v>
      </c>
      <c r="C4" s="48" t="s">
        <v>61</v>
      </c>
      <c r="D4" s="48" t="s">
        <v>52</v>
      </c>
      <c r="E4" s="48" t="s">
        <v>52</v>
      </c>
      <c r="F4" s="48" t="s">
        <v>64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1.7876784051500099E-5</v>
      </c>
      <c r="C5" s="158">
        <v>9.1812484118210006E-5</v>
      </c>
      <c r="D5" s="158">
        <v>1.3650201064122099E-4</v>
      </c>
      <c r="E5" s="158">
        <v>5.9999999999999995E-4</v>
      </c>
      <c r="F5" s="158">
        <v>6.1833581069447099E-3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1.95920396252373E-5</v>
      </c>
      <c r="C6" s="158">
        <v>9.7047066966039899E-5</v>
      </c>
      <c r="D6" s="158">
        <v>8.6419127798251704E-4</v>
      </c>
      <c r="E6" s="158">
        <v>5.9999999999999995E-4</v>
      </c>
      <c r="F6" s="158">
        <v>4.4699997907283202E-3</v>
      </c>
      <c r="G6" s="19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1.8752374996917402E-5</v>
      </c>
      <c r="C7" s="158">
        <v>8.3971900426950706E-5</v>
      </c>
      <c r="D7" s="158">
        <v>1.30846147811729E-4</v>
      </c>
      <c r="E7" s="158">
        <v>5.0000000000000001E-4</v>
      </c>
      <c r="F7" s="158">
        <v>1.6297225815178199E-3</v>
      </c>
      <c r="G7" s="23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29"/>
      <c r="C9" s="29"/>
      <c r="D9" s="29"/>
      <c r="E9" s="29"/>
      <c r="F9" s="29"/>
      <c r="G9" s="3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G10" s="30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L14" s="147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L15" s="147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L16" s="147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1.8740399557884934E-5</v>
      </c>
      <c r="C58" s="35">
        <f>AVERAGE(C5:C39)</f>
        <v>9.0943817170400194E-5</v>
      </c>
      <c r="D58" s="35">
        <f>AVERAGE(D5:D39)</f>
        <v>3.7717981214515565E-4</v>
      </c>
      <c r="E58" s="35">
        <f>AVERAGE(E5:E39)</f>
        <v>5.666666666666666E-4</v>
      </c>
      <c r="F58" s="35">
        <f>AVERAGE(F5:F39)</f>
        <v>4.0943601597302837E-3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</row>
    <row r="65" spans="1:4">
      <c r="A65" s="15"/>
      <c r="C65" s="35">
        <f>AVERAGE(B5:EB39)</f>
        <v>1.0295781710540782E-3</v>
      </c>
      <c r="D65" s="35"/>
    </row>
    <row r="66" spans="1:4">
      <c r="A66" s="34" t="s">
        <v>129</v>
      </c>
      <c r="B66" s="15"/>
      <c r="C66" s="15"/>
      <c r="D66" s="15"/>
    </row>
    <row r="67" spans="1:4">
      <c r="A67" s="15"/>
      <c r="B67" s="15"/>
      <c r="C67" s="15"/>
      <c r="D67" s="15"/>
    </row>
    <row r="68" spans="1:4">
      <c r="A68" s="15"/>
      <c r="B68" s="15"/>
      <c r="C68" s="15"/>
      <c r="D68" s="15"/>
    </row>
    <row r="69" spans="1:4">
      <c r="A69" s="15"/>
      <c r="B69" s="15"/>
      <c r="C69" s="15"/>
      <c r="D69" s="15"/>
    </row>
    <row r="70" spans="1:4">
      <c r="A70" s="34" t="s">
        <v>130</v>
      </c>
      <c r="B70" s="38"/>
      <c r="C70" s="40">
        <f>VAR(B5:EB39)</f>
        <v>3.3392055177586651E-6</v>
      </c>
      <c r="D70" s="40"/>
    </row>
    <row r="71" spans="1:4">
      <c r="A71" s="15"/>
      <c r="B71" s="15"/>
      <c r="C71" s="15"/>
      <c r="D71" s="15"/>
    </row>
    <row r="72" spans="1:4">
      <c r="A72" s="15"/>
      <c r="B72" s="15"/>
      <c r="C72" s="15"/>
      <c r="D72" s="15"/>
    </row>
    <row r="73" spans="1:4">
      <c r="A73" s="15"/>
      <c r="B73" s="15"/>
      <c r="C73" s="15"/>
      <c r="D73" s="15"/>
    </row>
    <row r="74" spans="1:4">
      <c r="A74" s="15"/>
      <c r="B74" s="15"/>
      <c r="C74" s="15"/>
      <c r="D74" s="15"/>
    </row>
    <row r="75" spans="1:4">
      <c r="A75" s="15"/>
      <c r="B75" s="15"/>
      <c r="C75" s="15"/>
      <c r="D75" s="15"/>
    </row>
    <row r="76" spans="1:4">
      <c r="A76" s="15" t="s">
        <v>131</v>
      </c>
      <c r="C76" s="15">
        <v>3</v>
      </c>
      <c r="D76" s="15"/>
    </row>
    <row r="77" spans="1:4">
      <c r="A77" s="15"/>
      <c r="C77" s="15"/>
      <c r="D77" s="15"/>
    </row>
    <row r="78" spans="1:4">
      <c r="A78" s="15"/>
      <c r="C78" s="15"/>
      <c r="D78" s="15"/>
    </row>
    <row r="79" spans="1:4">
      <c r="A79" s="15" t="s">
        <v>132</v>
      </c>
      <c r="C79" s="41">
        <f>1/C46+1/C76</f>
        <v>0.39999999999999997</v>
      </c>
      <c r="D79" s="41"/>
    </row>
    <row r="80" spans="1:4">
      <c r="A80" s="15"/>
      <c r="C80" s="41"/>
      <c r="D80" s="41"/>
    </row>
    <row r="81" spans="1:12">
      <c r="A81" s="15"/>
      <c r="C81" s="41"/>
      <c r="D81" s="41"/>
    </row>
    <row r="82" spans="1:12">
      <c r="A82" s="15"/>
      <c r="C82" s="41"/>
      <c r="D82" s="41"/>
    </row>
    <row r="83" spans="1:12">
      <c r="A83" s="15" t="s">
        <v>133</v>
      </c>
      <c r="C83" s="40">
        <f>C70*C79</f>
        <v>1.3356822071034658E-6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1.1557171830095224E-3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86">
        <f>C65+C95*C89</f>
        <v>4.0627510580984755E-3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350</v>
      </c>
      <c r="B102" s="43" t="s">
        <v>324</v>
      </c>
      <c r="C102" s="15">
        <f>IFERROR(IF(FIND("MM",B1,1)&gt;0,VLOOKUP(A102,'Summary_Pet Coke'!$A$63:$H$81,6,FALSE),VLOOKUP(A102,'Summary_Pet Coke'!$A$63:$I$81,7,FALSE)),VLOOKUP(A102,'Summary_Pet Coke'!$A$63:$I$81,7,FALSE))</f>
        <v>4.0000000000000003E-5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4.0627510580984755E-3</v>
      </c>
      <c r="D104" s="15" t="str">
        <f>IFERROR(IF(FIND("MM",B1,1)&gt;0,"lb/MMBtu","lb/MW"),"lb/MW")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8673" r:id="rId2"/>
    <oleObject progId="Equation.DSMT4" shapeId="28674" r:id="rId3"/>
    <oleObject progId="Equation.DSMT4" shapeId="28675" r:id="rId4"/>
    <oleObject progId="Equation.DSMT4" shapeId="28676" r:id="rId5"/>
    <oleObject progId="Equation.DSMT4" shapeId="28677" r:id="rId6"/>
    <oleObject progId="Equation.DSMT4" shapeId="28678" r:id="rId7"/>
    <oleObject progId="Equation.DSMT4" shapeId="28679" r:id="rId8"/>
    <oleObject progId="Equation.DSMT4" shapeId="28680" r:id="rId9"/>
    <oleObject progId="Equation.DSMT4" shapeId="28681" r:id="rId10"/>
    <oleObject progId="Equation.DSMT4" shapeId="28682" r:id="rId11"/>
    <oleObject progId="Equation.DSMT4" shapeId="28683" r:id="rId12"/>
    <oleObject progId="Equation.DSMT4" shapeId="28684" r:id="rId13"/>
    <oleObject progId="Equation.DSMT4" shapeId="28685" r:id="rId14"/>
    <oleObject progId="Equation.DSMT4" shapeId="28686" r:id="rId15"/>
  </oleObjects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>
    <tabColor theme="5" tint="0.39997558519241921"/>
  </sheetPr>
  <dimension ref="A1:HJ210"/>
  <sheetViews>
    <sheetView workbookViewId="0">
      <selection activeCell="A98" sqref="A98:D104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>
      <c r="A2" s="57"/>
      <c r="B2" s="48">
        <v>10670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>
      <c r="A3" s="8" t="s">
        <v>122</v>
      </c>
      <c r="B3" s="48" t="s">
        <v>68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>
      <c r="A4" s="57" t="s">
        <v>123</v>
      </c>
      <c r="B4" s="48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1.7876784051500099E-5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1.95920396252373E-5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1.8752374996917402E-5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1.8740399557884934E-5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1.8740399557884934E-5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7.3563297916414935E-13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4.9042198610943283E-13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7.0030135378237906E-7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72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86">
        <f>C65+C95*C89</f>
        <v>2.3617688067173714E-5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350</v>
      </c>
      <c r="B102" s="43" t="s">
        <v>324</v>
      </c>
      <c r="C102" s="15">
        <f>IFERROR(IF(FIND("MM",B1,1)&gt;0,VLOOKUP(A102,'Summary_Pet Coke'!$A$63:$H$81,6,FALSE),VLOOKUP(A102,'Summary_Pet Coke'!$A$63:$I$81,7,FALSE)),VLOOKUP(A102,'Summary_Pet Coke'!$A$63:$I$81,7,FALSE))</f>
        <v>4.0000000000000003E-5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4.0000000000000003E-5</v>
      </c>
      <c r="D104" s="15" t="str">
        <f>IFERROR(IF(FIND("MM",B1,1)&gt;0,"lb/MMBtu","lb/MW"),"lb/MW")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3313" r:id="rId2"/>
    <oleObject progId="Equation.DSMT4" shapeId="13314" r:id="rId3"/>
    <oleObject progId="Equation.DSMT4" shapeId="13315" r:id="rId4"/>
    <oleObject progId="Equation.DSMT4" shapeId="13316" r:id="rId5"/>
    <oleObject progId="Equation.DSMT4" shapeId="13317" r:id="rId6"/>
    <oleObject progId="Equation.DSMT4" shapeId="13318" r:id="rId7"/>
    <oleObject progId="Equation.DSMT4" shapeId="13319" r:id="rId8"/>
    <oleObject progId="Equation.DSMT4" shapeId="13320" r:id="rId9"/>
    <oleObject progId="Equation.DSMT4" shapeId="13321" r:id="rId10"/>
    <oleObject progId="Equation.DSMT4" shapeId="13322" r:id="rId11"/>
    <oleObject progId="Equation.DSMT4" shapeId="13323" r:id="rId12"/>
    <oleObject progId="Equation.DSMT4" shapeId="13324" r:id="rId13"/>
    <oleObject progId="Equation.DSMT4" shapeId="13325" r:id="rId14"/>
    <oleObject progId="Equation.DSMT4" shapeId="13326" r:id="rId15"/>
  </oleObjects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>
    <tabColor theme="5" tint="0.39997558519241921"/>
  </sheetPr>
  <dimension ref="A1:HJ210"/>
  <sheetViews>
    <sheetView workbookViewId="0">
      <selection activeCell="A98" sqref="A98:D104"/>
    </sheetView>
  </sheetViews>
  <sheetFormatPr defaultColWidth="18" defaultRowHeight="12.75"/>
  <cols>
    <col min="1" max="1" width="44.140625" customWidth="1"/>
    <col min="2" max="2" width="19.85546875" bestFit="1" customWidth="1"/>
    <col min="3" max="3" width="23.140625" customWidth="1"/>
    <col min="4" max="4" width="22.140625" customWidth="1"/>
    <col min="5" max="5" width="12.28515625" bestFit="1" customWidth="1"/>
    <col min="6" max="6" width="14.28515625" customWidth="1"/>
    <col min="7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15">
      <c r="A2" s="57"/>
      <c r="B2" s="51">
        <v>10670</v>
      </c>
      <c r="C2" s="51">
        <v>667</v>
      </c>
      <c r="D2" s="51">
        <v>667</v>
      </c>
      <c r="E2" s="51">
        <v>10373</v>
      </c>
      <c r="F2" s="48">
        <v>4125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30">
      <c r="A3" s="8" t="s">
        <v>122</v>
      </c>
      <c r="B3" s="49" t="s">
        <v>68</v>
      </c>
      <c r="C3" s="49" t="s">
        <v>50</v>
      </c>
      <c r="D3" s="49" t="s">
        <v>50</v>
      </c>
      <c r="E3" s="49" t="s">
        <v>66</v>
      </c>
      <c r="F3" s="48" t="s">
        <v>62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48" t="s">
        <v>311</v>
      </c>
      <c r="C4" s="51" t="s">
        <v>61</v>
      </c>
      <c r="D4" s="51" t="s">
        <v>52</v>
      </c>
      <c r="E4" s="51" t="s">
        <v>52</v>
      </c>
      <c r="F4" s="48" t="s">
        <v>64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82">
        <v>2.0565090311396568E-4</v>
      </c>
      <c r="C5" s="182">
        <v>8.186119551701047E-4</v>
      </c>
      <c r="D5" s="182">
        <v>1.2170695400397897E-3</v>
      </c>
      <c r="E5" s="182">
        <v>6.4301552106430151E-3</v>
      </c>
      <c r="F5" s="182">
        <v>0.12138389592929177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82">
        <v>2.2538285584070453E-4</v>
      </c>
      <c r="C6" s="182">
        <v>8.6528417127140094E-4</v>
      </c>
      <c r="D6" s="182">
        <v>7.7052409430441197E-3</v>
      </c>
      <c r="E6" s="182">
        <v>6.4301552106430151E-3</v>
      </c>
      <c r="F6" s="182">
        <v>8.7749404129178338E-2</v>
      </c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82">
        <v>2.1572352401517131E-4</v>
      </c>
      <c r="C7" s="182">
        <v>7.4870429929061854E-4</v>
      </c>
      <c r="D7" s="182">
        <v>1.1666411372632871E-3</v>
      </c>
      <c r="E7" s="182">
        <v>5.3584626755358465E-3</v>
      </c>
      <c r="F7" s="182">
        <v>3.1992660429354079E-2</v>
      </c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61"/>
      <c r="C9" s="161"/>
      <c r="D9" s="161"/>
      <c r="E9" s="161"/>
      <c r="F9" s="161"/>
      <c r="G9" s="30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161"/>
      <c r="C10" s="161"/>
      <c r="D10" s="161"/>
      <c r="E10" s="161"/>
      <c r="F10" s="161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2.1558576098994718E-4</v>
      </c>
      <c r="C58" s="35">
        <f>AVERAGE(C5:C39)</f>
        <v>8.1086680857737469E-4</v>
      </c>
      <c r="D58" s="35">
        <f>AVERAGE(D5:D39)</f>
        <v>3.3629838734490652E-3</v>
      </c>
      <c r="E58" s="35">
        <f>AVERAGE(E5:E39)</f>
        <v>6.0729243656072922E-3</v>
      </c>
      <c r="F58" s="35">
        <f>AVERAGE(F5:F39)</f>
        <v>8.0375320162608066E-2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5"/>
      <c r="C65" s="35">
        <f>AVERAGE(B5:EB39)</f>
        <v>1.8167536194246346E-2</v>
      </c>
      <c r="D65" s="35"/>
      <c r="E65" s="15"/>
      <c r="F65" s="15"/>
      <c r="G65" s="15"/>
      <c r="H65" s="15"/>
      <c r="I65" s="15"/>
      <c r="J65" s="15"/>
    </row>
    <row r="66" spans="1:10">
      <c r="A66" s="34" t="s">
        <v>129</v>
      </c>
      <c r="B66" s="15"/>
      <c r="C66" s="15"/>
      <c r="D66" s="15"/>
    </row>
    <row r="67" spans="1:10">
      <c r="A67" s="15"/>
      <c r="B67" s="15"/>
      <c r="C67" s="15"/>
      <c r="D67" s="15"/>
    </row>
    <row r="68" spans="1:10">
      <c r="A68" s="15"/>
      <c r="B68" s="15"/>
      <c r="C68" s="15"/>
      <c r="D68" s="15"/>
    </row>
    <row r="69" spans="1:10">
      <c r="A69" s="15"/>
      <c r="B69" s="15"/>
      <c r="C69" s="15"/>
      <c r="D69" s="15"/>
    </row>
    <row r="70" spans="1:10">
      <c r="A70" s="34" t="s">
        <v>130</v>
      </c>
      <c r="B70" s="38"/>
      <c r="C70" s="40">
        <f>VAR(B5:EB39)</f>
        <v>1.3344562039743196E-3</v>
      </c>
      <c r="D70" s="40"/>
    </row>
    <row r="71" spans="1:10">
      <c r="A71" s="15"/>
      <c r="B71" s="15"/>
      <c r="C71" s="15"/>
      <c r="D71" s="15"/>
    </row>
    <row r="72" spans="1:10">
      <c r="A72" s="15"/>
      <c r="B72" s="15"/>
      <c r="C72" s="15"/>
      <c r="D72" s="15"/>
    </row>
    <row r="73" spans="1:10">
      <c r="A73" s="15"/>
      <c r="B73" s="15"/>
      <c r="C73" s="15"/>
      <c r="D73" s="15"/>
    </row>
    <row r="74" spans="1:10">
      <c r="A74" s="15"/>
      <c r="B74" s="15"/>
      <c r="C74" s="15"/>
      <c r="D74" s="15"/>
    </row>
    <row r="75" spans="1:10">
      <c r="A75" s="15"/>
      <c r="B75" s="15"/>
      <c r="C75" s="15"/>
      <c r="D75" s="15"/>
    </row>
    <row r="76" spans="1:10">
      <c r="A76" s="15" t="s">
        <v>131</v>
      </c>
      <c r="C76" s="15">
        <v>3</v>
      </c>
      <c r="D76" s="15"/>
    </row>
    <row r="77" spans="1:10">
      <c r="A77" s="15"/>
      <c r="C77" s="15"/>
      <c r="D77" s="15"/>
    </row>
    <row r="78" spans="1:10">
      <c r="A78" s="15"/>
      <c r="C78" s="15"/>
      <c r="D78" s="15"/>
    </row>
    <row r="79" spans="1:10">
      <c r="A79" s="15" t="s">
        <v>132</v>
      </c>
      <c r="C79" s="41">
        <f>1/C46+1/C76</f>
        <v>0.39999999999999997</v>
      </c>
      <c r="D79" s="41"/>
    </row>
    <row r="80" spans="1:10">
      <c r="A80" s="15"/>
      <c r="C80" s="41"/>
      <c r="D80" s="41"/>
    </row>
    <row r="81" spans="1:12">
      <c r="A81" s="15"/>
      <c r="C81" s="41"/>
      <c r="D81" s="41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5.3378248158972774E-4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2.3103733066102711E-2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86">
        <f>C65+C95*C89</f>
        <v>7.8803146493930248E-2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350</v>
      </c>
      <c r="B102" s="43" t="s">
        <v>324</v>
      </c>
      <c r="C102" s="15">
        <f>IFERROR(IF(FIND("MM",B1,1)&gt;0,VLOOKUP(A102,'Summary_Pet Coke'!$A$63:$H$81,6,FALSE),VLOOKUP(A102,'Summary_Pet Coke'!$A$63:$I$81,7,FALSE)),VLOOKUP(A102,'Summary_Pet Coke'!$A$63:$I$81,7,FALSE))</f>
        <v>4.0000000000000002E-4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7.8803146493930248E-2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29697" r:id="rId3"/>
    <oleObject progId="Equation.DSMT4" shapeId="29698" r:id="rId4"/>
    <oleObject progId="Equation.DSMT4" shapeId="29699" r:id="rId5"/>
    <oleObject progId="Equation.DSMT4" shapeId="29700" r:id="rId6"/>
    <oleObject progId="Equation.DSMT4" shapeId="29701" r:id="rId7"/>
    <oleObject progId="Equation.DSMT4" shapeId="29702" r:id="rId8"/>
    <oleObject progId="Equation.DSMT4" shapeId="29703" r:id="rId9"/>
    <oleObject progId="Equation.DSMT4" shapeId="29704" r:id="rId10"/>
    <oleObject progId="Equation.DSMT4" shapeId="29705" r:id="rId11"/>
    <oleObject progId="Equation.DSMT4" shapeId="29706" r:id="rId12"/>
    <oleObject progId="Equation.DSMT4" shapeId="29707" r:id="rId13"/>
    <oleObject progId="Equation.DSMT4" shapeId="29708" r:id="rId14"/>
    <oleObject progId="Equation.DSMT4" shapeId="29709" r:id="rId15"/>
    <oleObject progId="Equation.DSMT4" shapeId="29710" r:id="rId16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tabColor rgb="FFFFC000"/>
  </sheetPr>
  <dimension ref="A1:BF11"/>
  <sheetViews>
    <sheetView workbookViewId="0">
      <selection activeCell="I40" sqref="I40"/>
    </sheetView>
  </sheetViews>
  <sheetFormatPr defaultRowHeight="15" customHeight="1"/>
  <cols>
    <col min="1" max="1" width="15.140625" bestFit="1" customWidth="1"/>
    <col min="2" max="2" width="9.85546875" bestFit="1" customWidth="1"/>
    <col min="3" max="3" width="27.42578125" bestFit="1" customWidth="1"/>
    <col min="4" max="4" width="13.7109375" bestFit="1" customWidth="1"/>
    <col min="5" max="5" width="12.5703125" bestFit="1" customWidth="1"/>
    <col min="6" max="7" width="18.42578125" bestFit="1" customWidth="1"/>
    <col min="8" max="8" width="12.28515625" bestFit="1" customWidth="1"/>
    <col min="9" max="9" width="20.140625" bestFit="1" customWidth="1"/>
    <col min="10" max="10" width="21.140625" bestFit="1" customWidth="1"/>
    <col min="11" max="11" width="16" bestFit="1" customWidth="1"/>
    <col min="12" max="12" width="52.28515625" bestFit="1" customWidth="1"/>
    <col min="13" max="13" width="20.7109375" style="143" bestFit="1" customWidth="1"/>
    <col min="14" max="14" width="13.28515625" style="143" bestFit="1" customWidth="1"/>
    <col min="15" max="15" width="17.7109375" style="143" bestFit="1" customWidth="1"/>
    <col min="16" max="16" width="14.140625" style="143" bestFit="1" customWidth="1"/>
    <col min="17" max="17" width="18.5703125" style="143" bestFit="1" customWidth="1"/>
    <col min="18" max="18" width="15.140625" style="143" bestFit="1" customWidth="1"/>
    <col min="19" max="19" width="15.28515625" style="143" bestFit="1" customWidth="1"/>
    <col min="20" max="20" width="19.7109375" style="143" bestFit="1" customWidth="1"/>
    <col min="21" max="21" width="13.5703125" style="143" bestFit="1" customWidth="1"/>
    <col min="22" max="22" width="13.5703125" style="143" customWidth="1"/>
    <col min="23" max="23" width="15.5703125" bestFit="1" customWidth="1"/>
    <col min="24" max="24" width="30.7109375" bestFit="1" customWidth="1"/>
    <col min="25" max="25" width="13.5703125" bestFit="1" customWidth="1"/>
    <col min="26" max="26" width="15.5703125" bestFit="1" customWidth="1"/>
    <col min="27" max="27" width="20" bestFit="1" customWidth="1"/>
    <col min="28" max="28" width="13.5703125" bestFit="1" customWidth="1"/>
    <col min="29" max="29" width="15.5703125" bestFit="1" customWidth="1"/>
    <col min="30" max="30" width="19.85546875" customWidth="1"/>
    <col min="31" max="31" width="13.5703125" bestFit="1" customWidth="1"/>
    <col min="32" max="32" width="15.5703125" bestFit="1" customWidth="1"/>
    <col min="33" max="33" width="17.28515625" customWidth="1"/>
    <col min="34" max="34" width="13.5703125" bestFit="1" customWidth="1"/>
    <col min="35" max="35" width="15.5703125" bestFit="1" customWidth="1"/>
    <col min="36" max="36" width="14.42578125" bestFit="1" customWidth="1"/>
    <col min="37" max="37" width="13.5703125" bestFit="1" customWidth="1"/>
    <col min="38" max="38" width="15.5703125" bestFit="1" customWidth="1"/>
    <col min="39" max="39" width="14.42578125" bestFit="1" customWidth="1"/>
    <col min="40" max="40" width="13.5703125" bestFit="1" customWidth="1"/>
    <col min="41" max="41" width="15.5703125" bestFit="1" customWidth="1"/>
    <col min="42" max="42" width="14.42578125" bestFit="1" customWidth="1"/>
    <col min="43" max="43" width="13.5703125" bestFit="1" customWidth="1"/>
    <col min="44" max="44" width="15.5703125" bestFit="1" customWidth="1"/>
    <col min="45" max="45" width="14.42578125" bestFit="1" customWidth="1"/>
    <col min="46" max="46" width="13.5703125" bestFit="1" customWidth="1"/>
    <col min="47" max="47" width="15.5703125" bestFit="1" customWidth="1"/>
    <col min="48" max="48" width="14.42578125" bestFit="1" customWidth="1"/>
    <col min="49" max="49" width="13.5703125" bestFit="1" customWidth="1"/>
    <col min="50" max="50" width="16.5703125" bestFit="1" customWidth="1"/>
    <col min="51" max="51" width="15.42578125" bestFit="1" customWidth="1"/>
    <col min="52" max="52" width="14.5703125" bestFit="1" customWidth="1"/>
    <col min="53" max="53" width="16.5703125" bestFit="1" customWidth="1"/>
    <col min="54" max="54" width="15.42578125" bestFit="1" customWidth="1"/>
    <col min="55" max="55" width="14.5703125" bestFit="1" customWidth="1"/>
    <col min="56" max="56" width="16.5703125" bestFit="1" customWidth="1"/>
    <col min="57" max="57" width="15.42578125" bestFit="1" customWidth="1"/>
    <col min="58" max="58" width="14.5703125" bestFit="1" customWidth="1"/>
  </cols>
  <sheetData>
    <row r="1" spans="1:58" s="1" customFormat="1" ht="15" customHeight="1">
      <c r="A1" s="381" t="s">
        <v>0</v>
      </c>
      <c r="B1" s="381" t="s">
        <v>1</v>
      </c>
      <c r="C1" s="381" t="s">
        <v>2</v>
      </c>
      <c r="D1" s="381" t="s">
        <v>3</v>
      </c>
      <c r="E1" s="381" t="s">
        <v>4</v>
      </c>
      <c r="F1" s="381" t="s">
        <v>304</v>
      </c>
      <c r="G1" s="381" t="s">
        <v>5</v>
      </c>
      <c r="H1" s="381" t="s">
        <v>305</v>
      </c>
      <c r="I1" s="381" t="s">
        <v>306</v>
      </c>
      <c r="J1" s="381" t="s">
        <v>307</v>
      </c>
      <c r="K1" s="381" t="s">
        <v>313</v>
      </c>
      <c r="L1" s="381" t="s">
        <v>156</v>
      </c>
      <c r="M1" s="381" t="s">
        <v>7</v>
      </c>
      <c r="N1" s="381" t="s">
        <v>8</v>
      </c>
      <c r="O1" s="381" t="s">
        <v>9</v>
      </c>
      <c r="P1" s="381" t="s">
        <v>10</v>
      </c>
      <c r="Q1" s="381" t="s">
        <v>11</v>
      </c>
      <c r="R1" s="381" t="s">
        <v>12</v>
      </c>
      <c r="S1" s="381" t="s">
        <v>157</v>
      </c>
      <c r="T1" s="381" t="s">
        <v>158</v>
      </c>
      <c r="U1" s="381" t="s">
        <v>159</v>
      </c>
      <c r="V1" s="382" t="s">
        <v>312</v>
      </c>
      <c r="W1" s="381" t="s">
        <v>13</v>
      </c>
      <c r="X1" s="381" t="s">
        <v>14</v>
      </c>
      <c r="Y1" s="381" t="s">
        <v>15</v>
      </c>
      <c r="Z1" s="381" t="s">
        <v>16</v>
      </c>
      <c r="AA1" s="381" t="s">
        <v>17</v>
      </c>
      <c r="AB1" s="381" t="s">
        <v>18</v>
      </c>
      <c r="AC1" s="381" t="s">
        <v>19</v>
      </c>
      <c r="AD1" s="381" t="s">
        <v>20</v>
      </c>
      <c r="AE1" s="381" t="s">
        <v>21</v>
      </c>
      <c r="AF1" s="381" t="s">
        <v>22</v>
      </c>
      <c r="AG1" s="381" t="s">
        <v>23</v>
      </c>
      <c r="AH1" s="381" t="s">
        <v>24</v>
      </c>
      <c r="AI1" s="381" t="s">
        <v>25</v>
      </c>
      <c r="AJ1" s="381" t="s">
        <v>26</v>
      </c>
      <c r="AK1" s="381" t="s">
        <v>27</v>
      </c>
      <c r="AL1" s="381" t="s">
        <v>28</v>
      </c>
      <c r="AM1" s="381" t="s">
        <v>29</v>
      </c>
      <c r="AN1" s="381" t="s">
        <v>30</v>
      </c>
      <c r="AO1" s="381" t="s">
        <v>31</v>
      </c>
      <c r="AP1" s="381" t="s">
        <v>32</v>
      </c>
      <c r="AQ1" s="381" t="s">
        <v>33</v>
      </c>
      <c r="AR1" s="381" t="s">
        <v>34</v>
      </c>
      <c r="AS1" s="381" t="s">
        <v>35</v>
      </c>
      <c r="AT1" s="381" t="s">
        <v>36</v>
      </c>
      <c r="AU1" s="381" t="s">
        <v>37</v>
      </c>
      <c r="AV1" s="381" t="s">
        <v>38</v>
      </c>
      <c r="AW1" s="381" t="s">
        <v>39</v>
      </c>
      <c r="AX1" s="381" t="s">
        <v>40</v>
      </c>
      <c r="AY1" s="381" t="s">
        <v>41</v>
      </c>
      <c r="AZ1" s="381" t="s">
        <v>42</v>
      </c>
      <c r="BA1" s="381" t="s">
        <v>43</v>
      </c>
      <c r="BB1" s="381" t="s">
        <v>44</v>
      </c>
      <c r="BC1" s="381" t="s">
        <v>45</v>
      </c>
      <c r="BD1" s="381" t="s">
        <v>46</v>
      </c>
      <c r="BE1" s="381" t="s">
        <v>47</v>
      </c>
      <c r="BF1" s="381" t="s">
        <v>48</v>
      </c>
    </row>
    <row r="2" spans="1:58" ht="15" customHeight="1">
      <c r="A2" s="141"/>
      <c r="B2" s="141"/>
      <c r="C2" s="141"/>
      <c r="D2" s="141"/>
      <c r="E2" s="141"/>
      <c r="F2" s="141"/>
      <c r="G2" s="141"/>
      <c r="H2" s="141"/>
      <c r="I2" s="141" t="s">
        <v>141</v>
      </c>
      <c r="J2" s="141" t="s">
        <v>112</v>
      </c>
      <c r="K2" s="141" t="s">
        <v>160</v>
      </c>
      <c r="L2" s="141"/>
      <c r="M2" s="142" t="s">
        <v>113</v>
      </c>
      <c r="N2" s="142" t="s">
        <v>113</v>
      </c>
      <c r="O2" s="142" t="s">
        <v>114</v>
      </c>
      <c r="P2" s="142" t="s">
        <v>113</v>
      </c>
      <c r="Q2" s="142" t="s">
        <v>114</v>
      </c>
      <c r="R2" s="142" t="s">
        <v>113</v>
      </c>
      <c r="S2" s="142" t="s">
        <v>113</v>
      </c>
      <c r="T2" s="142" t="s">
        <v>114</v>
      </c>
      <c r="U2" s="142" t="s">
        <v>113</v>
      </c>
      <c r="V2" s="142" t="s">
        <v>114</v>
      </c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</row>
    <row r="3" spans="1:58" ht="15" customHeight="1">
      <c r="A3" s="383" t="s">
        <v>49</v>
      </c>
      <c r="B3" s="384">
        <v>10670</v>
      </c>
      <c r="C3" s="383" t="s">
        <v>68</v>
      </c>
      <c r="D3" s="383" t="s">
        <v>69</v>
      </c>
      <c r="E3" s="383" t="s">
        <v>70</v>
      </c>
      <c r="F3" s="383" t="s">
        <v>311</v>
      </c>
      <c r="G3" s="383" t="s">
        <v>71</v>
      </c>
      <c r="H3" s="383" t="s">
        <v>163</v>
      </c>
      <c r="I3" s="384">
        <v>158</v>
      </c>
      <c r="J3" s="384">
        <v>1817.6</v>
      </c>
      <c r="K3" s="384">
        <v>11.50379746835443</v>
      </c>
      <c r="L3" s="383" t="s">
        <v>49</v>
      </c>
      <c r="M3" s="384">
        <v>8.9317671737475195E-7</v>
      </c>
      <c r="N3" s="385"/>
      <c r="O3" s="385"/>
      <c r="P3" s="386">
        <v>6.4833333333333338E-8</v>
      </c>
      <c r="Q3" s="386">
        <v>7.4582953586497894E-7</v>
      </c>
      <c r="R3" s="387"/>
      <c r="S3" s="385"/>
      <c r="T3" s="385"/>
      <c r="U3" s="386">
        <v>6.4833333333333338E-8</v>
      </c>
      <c r="V3" s="386">
        <f t="shared" ref="V3:V9" si="0">U3*K3</f>
        <v>7.4582953586497894E-7</v>
      </c>
      <c r="W3" s="383" t="s">
        <v>55</v>
      </c>
      <c r="X3" s="383" t="s">
        <v>72</v>
      </c>
      <c r="Y3" s="56">
        <v>39142</v>
      </c>
      <c r="Z3" s="383" t="s">
        <v>58</v>
      </c>
      <c r="AA3" s="383" t="s">
        <v>73</v>
      </c>
      <c r="AB3" s="56">
        <v>31260</v>
      </c>
      <c r="AC3" s="383" t="s">
        <v>57</v>
      </c>
      <c r="AD3" s="383" t="s">
        <v>164</v>
      </c>
      <c r="AE3" s="56">
        <v>31260</v>
      </c>
      <c r="AF3" s="383" t="s">
        <v>74</v>
      </c>
      <c r="AG3" s="383" t="s">
        <v>75</v>
      </c>
      <c r="AH3" s="56">
        <v>31260</v>
      </c>
      <c r="AI3" s="383" t="s">
        <v>60</v>
      </c>
      <c r="AJ3" s="383" t="s">
        <v>60</v>
      </c>
      <c r="AK3" s="385"/>
      <c r="AL3" s="383" t="s">
        <v>60</v>
      </c>
      <c r="AM3" s="383" t="s">
        <v>60</v>
      </c>
      <c r="AN3" s="385"/>
      <c r="AO3" s="383" t="s">
        <v>60</v>
      </c>
      <c r="AP3" s="383" t="s">
        <v>60</v>
      </c>
      <c r="AQ3" s="385"/>
      <c r="AR3" s="383" t="s">
        <v>60</v>
      </c>
      <c r="AS3" s="383" t="s">
        <v>60</v>
      </c>
      <c r="AT3" s="385"/>
      <c r="AU3" s="383" t="s">
        <v>60</v>
      </c>
      <c r="AV3" s="383" t="s">
        <v>60</v>
      </c>
      <c r="AW3" s="385"/>
      <c r="AX3" s="383" t="s">
        <v>60</v>
      </c>
      <c r="AY3" s="383" t="s">
        <v>60</v>
      </c>
      <c r="AZ3" s="385"/>
      <c r="BA3" s="383" t="s">
        <v>60</v>
      </c>
      <c r="BB3" s="383" t="s">
        <v>60</v>
      </c>
      <c r="BC3" s="385"/>
      <c r="BD3" s="383" t="s">
        <v>60</v>
      </c>
      <c r="BE3" s="383" t="s">
        <v>60</v>
      </c>
      <c r="BF3" s="385"/>
    </row>
    <row r="4" spans="1:58" ht="15" customHeight="1">
      <c r="A4" s="383" t="s">
        <v>49</v>
      </c>
      <c r="B4" s="384">
        <v>50931</v>
      </c>
      <c r="C4" s="383" t="s">
        <v>76</v>
      </c>
      <c r="D4" s="383" t="s">
        <v>77</v>
      </c>
      <c r="E4" s="383" t="s">
        <v>78</v>
      </c>
      <c r="F4" s="383" t="s">
        <v>302</v>
      </c>
      <c r="G4" s="383" t="s">
        <v>53</v>
      </c>
      <c r="H4" s="383" t="s">
        <v>53</v>
      </c>
      <c r="I4" s="384">
        <v>30</v>
      </c>
      <c r="J4" s="384">
        <v>518</v>
      </c>
      <c r="K4" s="384">
        <v>17.266666666666666</v>
      </c>
      <c r="L4" s="383" t="s">
        <v>49</v>
      </c>
      <c r="M4" s="190">
        <v>6.6190763431195834E-7</v>
      </c>
      <c r="N4" s="190">
        <v>7.6518604399203297E-8</v>
      </c>
      <c r="O4" s="190">
        <v>1.3212212359595769E-6</v>
      </c>
      <c r="P4" s="386">
        <v>2.8466666666666664E-6</v>
      </c>
      <c r="Q4" s="386">
        <v>4.9152444444444436E-5</v>
      </c>
      <c r="R4" s="385"/>
      <c r="S4" s="190">
        <v>5.2174983193061217E-7</v>
      </c>
      <c r="T4" s="190">
        <v>9.0088804313352363E-6</v>
      </c>
      <c r="U4" s="386">
        <v>7.6518604399203297E-8</v>
      </c>
      <c r="V4" s="386">
        <f t="shared" si="0"/>
        <v>1.3212212359595769E-6</v>
      </c>
      <c r="W4" s="383" t="s">
        <v>58</v>
      </c>
      <c r="X4" s="383" t="s">
        <v>59</v>
      </c>
      <c r="Y4" s="56">
        <v>34881</v>
      </c>
      <c r="Z4" s="383" t="s">
        <v>60</v>
      </c>
      <c r="AA4" s="383" t="s">
        <v>60</v>
      </c>
      <c r="AB4" s="385"/>
      <c r="AC4" s="383" t="s">
        <v>60</v>
      </c>
      <c r="AD4" s="383" t="s">
        <v>60</v>
      </c>
      <c r="AE4" s="385"/>
      <c r="AF4" s="383" t="s">
        <v>60</v>
      </c>
      <c r="AG4" s="383" t="s">
        <v>60</v>
      </c>
      <c r="AH4" s="385"/>
      <c r="AI4" s="383" t="s">
        <v>60</v>
      </c>
      <c r="AJ4" s="383" t="s">
        <v>60</v>
      </c>
      <c r="AK4" s="385"/>
      <c r="AL4" s="383" t="s">
        <v>60</v>
      </c>
      <c r="AM4" s="383" t="s">
        <v>60</v>
      </c>
      <c r="AN4" s="385"/>
      <c r="AO4" s="383" t="s">
        <v>60</v>
      </c>
      <c r="AP4" s="383" t="s">
        <v>60</v>
      </c>
      <c r="AQ4" s="385"/>
      <c r="AR4" s="383" t="s">
        <v>60</v>
      </c>
      <c r="AS4" s="383" t="s">
        <v>60</v>
      </c>
      <c r="AT4" s="385"/>
      <c r="AU4" s="383" t="s">
        <v>60</v>
      </c>
      <c r="AV4" s="383" t="s">
        <v>60</v>
      </c>
      <c r="AW4" s="385"/>
      <c r="AX4" s="383" t="s">
        <v>60</v>
      </c>
      <c r="AY4" s="383" t="s">
        <v>60</v>
      </c>
      <c r="AZ4" s="385"/>
      <c r="BA4" s="383" t="s">
        <v>60</v>
      </c>
      <c r="BB4" s="383" t="s">
        <v>60</v>
      </c>
      <c r="BC4" s="385"/>
      <c r="BD4" s="383" t="s">
        <v>60</v>
      </c>
      <c r="BE4" s="383" t="s">
        <v>60</v>
      </c>
      <c r="BF4" s="385"/>
    </row>
    <row r="5" spans="1:58" ht="15" customHeight="1">
      <c r="A5" s="383" t="s">
        <v>49</v>
      </c>
      <c r="B5" s="384">
        <v>50931</v>
      </c>
      <c r="C5" s="383" t="s">
        <v>76</v>
      </c>
      <c r="D5" s="383" t="s">
        <v>77</v>
      </c>
      <c r="E5" s="383" t="s">
        <v>78</v>
      </c>
      <c r="F5" s="383" t="s">
        <v>303</v>
      </c>
      <c r="G5" s="383" t="s">
        <v>53</v>
      </c>
      <c r="H5" s="383" t="s">
        <v>53</v>
      </c>
      <c r="I5" s="384">
        <v>30</v>
      </c>
      <c r="J5" s="384">
        <v>518</v>
      </c>
      <c r="K5" s="384">
        <v>17.266666666666666</v>
      </c>
      <c r="L5" s="383" t="s">
        <v>49</v>
      </c>
      <c r="M5" s="190">
        <v>6.6190763431195834E-7</v>
      </c>
      <c r="N5" s="190">
        <v>7.6518604399203297E-8</v>
      </c>
      <c r="O5" s="190">
        <v>1.3212212359595769E-6</v>
      </c>
      <c r="P5" s="386">
        <v>2.8466666666666664E-6</v>
      </c>
      <c r="Q5" s="386">
        <v>4.9152444444444436E-5</v>
      </c>
      <c r="R5" s="388"/>
      <c r="S5" s="190">
        <v>5.2174983193061217E-7</v>
      </c>
      <c r="T5" s="190">
        <v>9.0088804313352363E-6</v>
      </c>
      <c r="U5" s="386">
        <v>7.6518604399203297E-8</v>
      </c>
      <c r="V5" s="386">
        <f t="shared" si="0"/>
        <v>1.3212212359595769E-6</v>
      </c>
      <c r="W5" s="383" t="s">
        <v>58</v>
      </c>
      <c r="X5" s="383" t="s">
        <v>59</v>
      </c>
      <c r="Y5" s="56">
        <v>34881</v>
      </c>
      <c r="Z5" s="383" t="s">
        <v>60</v>
      </c>
      <c r="AA5" s="383" t="s">
        <v>60</v>
      </c>
      <c r="AB5" s="385"/>
      <c r="AC5" s="383" t="s">
        <v>60</v>
      </c>
      <c r="AD5" s="383" t="s">
        <v>60</v>
      </c>
      <c r="AE5" s="385"/>
      <c r="AF5" s="383" t="s">
        <v>60</v>
      </c>
      <c r="AG5" s="383" t="s">
        <v>60</v>
      </c>
      <c r="AH5" s="385"/>
      <c r="AI5" s="383" t="s">
        <v>60</v>
      </c>
      <c r="AJ5" s="383" t="s">
        <v>60</v>
      </c>
      <c r="AK5" s="385"/>
      <c r="AL5" s="383" t="s">
        <v>60</v>
      </c>
      <c r="AM5" s="383" t="s">
        <v>60</v>
      </c>
      <c r="AN5" s="385"/>
      <c r="AO5" s="383" t="s">
        <v>60</v>
      </c>
      <c r="AP5" s="383" t="s">
        <v>60</v>
      </c>
      <c r="AQ5" s="385"/>
      <c r="AR5" s="383" t="s">
        <v>60</v>
      </c>
      <c r="AS5" s="383" t="s">
        <v>60</v>
      </c>
      <c r="AT5" s="385"/>
      <c r="AU5" s="383" t="s">
        <v>60</v>
      </c>
      <c r="AV5" s="383" t="s">
        <v>60</v>
      </c>
      <c r="AW5" s="385"/>
      <c r="AX5" s="383" t="s">
        <v>60</v>
      </c>
      <c r="AY5" s="383" t="s">
        <v>60</v>
      </c>
      <c r="AZ5" s="385"/>
      <c r="BA5" s="383" t="s">
        <v>60</v>
      </c>
      <c r="BB5" s="383" t="s">
        <v>60</v>
      </c>
      <c r="BC5" s="385"/>
      <c r="BD5" s="383" t="s">
        <v>60</v>
      </c>
      <c r="BE5" s="383" t="s">
        <v>60</v>
      </c>
      <c r="BF5" s="385"/>
    </row>
    <row r="6" spans="1:58" ht="15" customHeight="1">
      <c r="A6" s="383" t="s">
        <v>49</v>
      </c>
      <c r="B6" s="384">
        <v>667</v>
      </c>
      <c r="C6" s="383" t="s">
        <v>50</v>
      </c>
      <c r="D6" s="383" t="s">
        <v>51</v>
      </c>
      <c r="E6" s="383" t="s">
        <v>61</v>
      </c>
      <c r="F6" s="383" t="s">
        <v>61</v>
      </c>
      <c r="G6" s="383" t="s">
        <v>53</v>
      </c>
      <c r="H6" s="383" t="s">
        <v>53</v>
      </c>
      <c r="I6" s="384">
        <v>310</v>
      </c>
      <c r="J6" s="384">
        <v>2764</v>
      </c>
      <c r="K6" s="384">
        <v>8.9161290322580644</v>
      </c>
      <c r="L6" s="383" t="s">
        <v>54</v>
      </c>
      <c r="M6" s="190">
        <v>7.7737826947579557E-7</v>
      </c>
      <c r="N6" s="385"/>
      <c r="O6" s="385"/>
      <c r="P6" s="386">
        <v>7.98E-8</v>
      </c>
      <c r="Q6" s="386">
        <v>7.1150709677419351E-7</v>
      </c>
      <c r="R6" s="385"/>
      <c r="S6" s="385"/>
      <c r="T6" s="385"/>
      <c r="U6" s="386">
        <v>7.98E-8</v>
      </c>
      <c r="V6" s="386">
        <f t="shared" si="0"/>
        <v>7.1150709677419351E-7</v>
      </c>
      <c r="W6" s="383" t="s">
        <v>55</v>
      </c>
      <c r="X6" s="383" t="s">
        <v>56</v>
      </c>
      <c r="Y6" s="56">
        <v>37288</v>
      </c>
      <c r="Z6" s="383" t="s">
        <v>57</v>
      </c>
      <c r="AA6" s="383" t="s">
        <v>161</v>
      </c>
      <c r="AB6" s="56">
        <v>37288</v>
      </c>
      <c r="AC6" s="383" t="s">
        <v>58</v>
      </c>
      <c r="AD6" s="383" t="s">
        <v>59</v>
      </c>
      <c r="AE6" s="56">
        <v>37288</v>
      </c>
      <c r="AF6" s="383" t="s">
        <v>60</v>
      </c>
      <c r="AG6" s="383" t="s">
        <v>60</v>
      </c>
      <c r="AH6" s="385"/>
      <c r="AI6" s="383" t="s">
        <v>60</v>
      </c>
      <c r="AJ6" s="383" t="s">
        <v>60</v>
      </c>
      <c r="AK6" s="385"/>
      <c r="AL6" s="383" t="s">
        <v>60</v>
      </c>
      <c r="AM6" s="383" t="s">
        <v>60</v>
      </c>
      <c r="AN6" s="385"/>
      <c r="AO6" s="383" t="s">
        <v>60</v>
      </c>
      <c r="AP6" s="383" t="s">
        <v>60</v>
      </c>
      <c r="AQ6" s="385"/>
      <c r="AR6" s="383" t="s">
        <v>60</v>
      </c>
      <c r="AS6" s="383" t="s">
        <v>60</v>
      </c>
      <c r="AT6" s="385"/>
      <c r="AU6" s="383" t="s">
        <v>60</v>
      </c>
      <c r="AV6" s="383" t="s">
        <v>60</v>
      </c>
      <c r="AW6" s="385"/>
      <c r="AX6" s="383" t="s">
        <v>60</v>
      </c>
      <c r="AY6" s="383" t="s">
        <v>60</v>
      </c>
      <c r="AZ6" s="385"/>
      <c r="BA6" s="383" t="s">
        <v>60</v>
      </c>
      <c r="BB6" s="383" t="s">
        <v>60</v>
      </c>
      <c r="BC6" s="385"/>
      <c r="BD6" s="383" t="s">
        <v>60</v>
      </c>
      <c r="BE6" s="383" t="s">
        <v>60</v>
      </c>
      <c r="BF6" s="385"/>
    </row>
    <row r="7" spans="1:58" ht="15" customHeight="1">
      <c r="A7" s="383" t="s">
        <v>49</v>
      </c>
      <c r="B7" s="384">
        <v>667</v>
      </c>
      <c r="C7" s="383" t="s">
        <v>50</v>
      </c>
      <c r="D7" s="383" t="s">
        <v>51</v>
      </c>
      <c r="E7" s="383" t="s">
        <v>52</v>
      </c>
      <c r="F7" s="383" t="s">
        <v>52</v>
      </c>
      <c r="G7" s="383" t="s">
        <v>53</v>
      </c>
      <c r="H7" s="383" t="s">
        <v>53</v>
      </c>
      <c r="I7" s="384">
        <v>310</v>
      </c>
      <c r="J7" s="384">
        <v>2764</v>
      </c>
      <c r="K7" s="384">
        <v>8.9161290322580644</v>
      </c>
      <c r="L7" s="383" t="s">
        <v>54</v>
      </c>
      <c r="M7" s="190">
        <v>9.5439909659305078E-7</v>
      </c>
      <c r="N7" s="385"/>
      <c r="O7" s="385"/>
      <c r="P7" s="386">
        <v>7.1E-8</v>
      </c>
      <c r="Q7" s="386">
        <v>6.330451612903226E-7</v>
      </c>
      <c r="R7" s="389">
        <v>8.7572222222222227E-8</v>
      </c>
      <c r="S7" s="385"/>
      <c r="T7" s="385"/>
      <c r="U7" s="390">
        <v>8.7572222222222227E-8</v>
      </c>
      <c r="V7" s="386">
        <f t="shared" si="0"/>
        <v>7.8080523297491039E-7</v>
      </c>
      <c r="W7" s="383" t="s">
        <v>55</v>
      </c>
      <c r="X7" s="383" t="s">
        <v>56</v>
      </c>
      <c r="Y7" s="56">
        <v>37377</v>
      </c>
      <c r="Z7" s="383" t="s">
        <v>57</v>
      </c>
      <c r="AA7" s="383" t="s">
        <v>161</v>
      </c>
      <c r="AB7" s="56">
        <v>37377</v>
      </c>
      <c r="AC7" s="383" t="s">
        <v>58</v>
      </c>
      <c r="AD7" s="383" t="s">
        <v>59</v>
      </c>
      <c r="AE7" s="56">
        <v>37377</v>
      </c>
      <c r="AF7" s="383" t="s">
        <v>60</v>
      </c>
      <c r="AG7" s="383" t="s">
        <v>60</v>
      </c>
      <c r="AH7" s="385"/>
      <c r="AI7" s="383" t="s">
        <v>60</v>
      </c>
      <c r="AJ7" s="383" t="s">
        <v>60</v>
      </c>
      <c r="AK7" s="385"/>
      <c r="AL7" s="383" t="s">
        <v>60</v>
      </c>
      <c r="AM7" s="383" t="s">
        <v>60</v>
      </c>
      <c r="AN7" s="385"/>
      <c r="AO7" s="383" t="s">
        <v>60</v>
      </c>
      <c r="AP7" s="383" t="s">
        <v>60</v>
      </c>
      <c r="AQ7" s="385"/>
      <c r="AR7" s="383" t="s">
        <v>60</v>
      </c>
      <c r="AS7" s="383" t="s">
        <v>60</v>
      </c>
      <c r="AT7" s="385"/>
      <c r="AU7" s="383" t="s">
        <v>60</v>
      </c>
      <c r="AV7" s="383" t="s">
        <v>60</v>
      </c>
      <c r="AW7" s="385"/>
      <c r="AX7" s="383" t="s">
        <v>60</v>
      </c>
      <c r="AY7" s="383" t="s">
        <v>60</v>
      </c>
      <c r="AZ7" s="385"/>
      <c r="BA7" s="383" t="s">
        <v>60</v>
      </c>
      <c r="BB7" s="383" t="s">
        <v>60</v>
      </c>
      <c r="BC7" s="385"/>
      <c r="BD7" s="383" t="s">
        <v>60</v>
      </c>
      <c r="BE7" s="383" t="s">
        <v>60</v>
      </c>
      <c r="BF7" s="385"/>
    </row>
    <row r="8" spans="1:58" ht="15" customHeight="1">
      <c r="A8" s="383" t="s">
        <v>49</v>
      </c>
      <c r="B8" s="384">
        <v>2878</v>
      </c>
      <c r="C8" s="383" t="s">
        <v>80</v>
      </c>
      <c r="D8" s="383" t="s">
        <v>81</v>
      </c>
      <c r="E8" s="383" t="s">
        <v>82</v>
      </c>
      <c r="F8" s="383" t="s">
        <v>308</v>
      </c>
      <c r="G8" s="383" t="s">
        <v>53</v>
      </c>
      <c r="H8" s="383" t="s">
        <v>53</v>
      </c>
      <c r="I8" s="384">
        <v>151</v>
      </c>
      <c r="J8" s="384">
        <v>1218</v>
      </c>
      <c r="K8" s="384">
        <v>8.0662251655629138</v>
      </c>
      <c r="L8" s="383" t="s">
        <v>49</v>
      </c>
      <c r="M8" s="190">
        <v>2.9501619468694619E-6</v>
      </c>
      <c r="N8" s="385"/>
      <c r="O8" s="385"/>
      <c r="P8" s="386">
        <v>1.2256666666666667E-7</v>
      </c>
      <c r="Q8" s="386">
        <v>9.8865033112582789E-7</v>
      </c>
      <c r="R8" s="385"/>
      <c r="S8" s="385"/>
      <c r="T8" s="385"/>
      <c r="U8" s="386">
        <v>1.2256666666666667E-7</v>
      </c>
      <c r="V8" s="386">
        <f t="shared" si="0"/>
        <v>9.8865033112582789E-7</v>
      </c>
      <c r="W8" s="383" t="s">
        <v>58</v>
      </c>
      <c r="X8" s="383" t="s">
        <v>162</v>
      </c>
      <c r="Y8" s="56">
        <v>36861</v>
      </c>
      <c r="Z8" s="383" t="s">
        <v>60</v>
      </c>
      <c r="AA8" s="383" t="s">
        <v>60</v>
      </c>
      <c r="AB8" s="385"/>
      <c r="AC8" s="383" t="s">
        <v>60</v>
      </c>
      <c r="AD8" s="383" t="s">
        <v>60</v>
      </c>
      <c r="AE8" s="385"/>
      <c r="AF8" s="383" t="s">
        <v>60</v>
      </c>
      <c r="AG8" s="383" t="s">
        <v>60</v>
      </c>
      <c r="AH8" s="385"/>
      <c r="AI8" s="383" t="s">
        <v>60</v>
      </c>
      <c r="AJ8" s="383" t="s">
        <v>60</v>
      </c>
      <c r="AK8" s="385"/>
      <c r="AL8" s="383" t="s">
        <v>60</v>
      </c>
      <c r="AM8" s="383" t="s">
        <v>60</v>
      </c>
      <c r="AN8" s="385"/>
      <c r="AO8" s="383" t="s">
        <v>60</v>
      </c>
      <c r="AP8" s="383" t="s">
        <v>60</v>
      </c>
      <c r="AQ8" s="385"/>
      <c r="AR8" s="383" t="s">
        <v>60</v>
      </c>
      <c r="AS8" s="383" t="s">
        <v>60</v>
      </c>
      <c r="AT8" s="385"/>
      <c r="AU8" s="383" t="s">
        <v>60</v>
      </c>
      <c r="AV8" s="383" t="s">
        <v>60</v>
      </c>
      <c r="AW8" s="385"/>
      <c r="AX8" s="383" t="s">
        <v>60</v>
      </c>
      <c r="AY8" s="383" t="s">
        <v>60</v>
      </c>
      <c r="AZ8" s="385"/>
      <c r="BA8" s="383" t="s">
        <v>60</v>
      </c>
      <c r="BB8" s="383" t="s">
        <v>60</v>
      </c>
      <c r="BC8" s="385"/>
      <c r="BD8" s="383" t="s">
        <v>60</v>
      </c>
      <c r="BE8" s="383" t="s">
        <v>60</v>
      </c>
      <c r="BF8" s="385"/>
    </row>
    <row r="9" spans="1:58" ht="15" customHeight="1">
      <c r="A9" s="383" t="s">
        <v>49</v>
      </c>
      <c r="B9" s="384">
        <v>10373</v>
      </c>
      <c r="C9" s="383" t="s">
        <v>66</v>
      </c>
      <c r="D9" s="383" t="s">
        <v>67</v>
      </c>
      <c r="E9" s="383" t="s">
        <v>52</v>
      </c>
      <c r="F9" s="383" t="s">
        <v>310</v>
      </c>
      <c r="G9" s="383" t="s">
        <v>53</v>
      </c>
      <c r="H9" s="383" t="s">
        <v>53</v>
      </c>
      <c r="I9" s="384">
        <v>27.06</v>
      </c>
      <c r="J9" s="384">
        <v>290</v>
      </c>
      <c r="K9" s="384">
        <v>10.716925351071692</v>
      </c>
      <c r="L9" s="383" t="s">
        <v>49</v>
      </c>
      <c r="M9" s="190">
        <v>1.3348461589801775E-6</v>
      </c>
      <c r="N9" s="385"/>
      <c r="O9" s="385"/>
      <c r="P9" s="386">
        <v>3.2399999999999999E-7</v>
      </c>
      <c r="Q9" s="386">
        <v>3.4722838137472281E-6</v>
      </c>
      <c r="R9" s="385"/>
      <c r="S9" s="385"/>
      <c r="T9" s="385"/>
      <c r="U9" s="386">
        <v>3.2399999999999999E-7</v>
      </c>
      <c r="V9" s="386">
        <f t="shared" si="0"/>
        <v>3.4722838137472281E-6</v>
      </c>
      <c r="W9" s="383" t="s">
        <v>58</v>
      </c>
      <c r="X9" s="383" t="s">
        <v>59</v>
      </c>
      <c r="Y9" s="56">
        <v>33451</v>
      </c>
      <c r="Z9" s="383" t="s">
        <v>60</v>
      </c>
      <c r="AA9" s="383" t="s">
        <v>60</v>
      </c>
      <c r="AB9" s="385"/>
      <c r="AC9" s="383" t="s">
        <v>60</v>
      </c>
      <c r="AD9" s="383" t="s">
        <v>60</v>
      </c>
      <c r="AE9" s="385"/>
      <c r="AF9" s="383" t="s">
        <v>60</v>
      </c>
      <c r="AG9" s="383" t="s">
        <v>60</v>
      </c>
      <c r="AH9" s="385"/>
      <c r="AI9" s="383" t="s">
        <v>60</v>
      </c>
      <c r="AJ9" s="383" t="s">
        <v>60</v>
      </c>
      <c r="AK9" s="385"/>
      <c r="AL9" s="383" t="s">
        <v>60</v>
      </c>
      <c r="AM9" s="383" t="s">
        <v>60</v>
      </c>
      <c r="AN9" s="385"/>
      <c r="AO9" s="383" t="s">
        <v>60</v>
      </c>
      <c r="AP9" s="383" t="s">
        <v>60</v>
      </c>
      <c r="AQ9" s="385"/>
      <c r="AR9" s="383" t="s">
        <v>60</v>
      </c>
      <c r="AS9" s="383" t="s">
        <v>60</v>
      </c>
      <c r="AT9" s="385"/>
      <c r="AU9" s="383" t="s">
        <v>60</v>
      </c>
      <c r="AV9" s="383" t="s">
        <v>60</v>
      </c>
      <c r="AW9" s="385"/>
      <c r="AX9" s="383" t="s">
        <v>60</v>
      </c>
      <c r="AY9" s="383" t="s">
        <v>60</v>
      </c>
      <c r="AZ9" s="385"/>
      <c r="BA9" s="383" t="s">
        <v>60</v>
      </c>
      <c r="BB9" s="383" t="s">
        <v>60</v>
      </c>
      <c r="BC9" s="385"/>
      <c r="BD9" s="383" t="s">
        <v>60</v>
      </c>
      <c r="BE9" s="383" t="s">
        <v>60</v>
      </c>
      <c r="BF9" s="385"/>
    </row>
    <row r="10" spans="1:58" s="72" customFormat="1" ht="15" customHeight="1">
      <c r="A10" s="383" t="s">
        <v>49</v>
      </c>
      <c r="B10" s="391">
        <v>4125</v>
      </c>
      <c r="C10" s="392" t="s">
        <v>62</v>
      </c>
      <c r="D10" s="392" t="s">
        <v>63</v>
      </c>
      <c r="E10" s="392" t="s">
        <v>64</v>
      </c>
      <c r="F10" s="392" t="s">
        <v>309</v>
      </c>
      <c r="G10" s="392" t="s">
        <v>53</v>
      </c>
      <c r="H10" s="383" t="s">
        <v>53</v>
      </c>
      <c r="I10" s="391">
        <v>63.37</v>
      </c>
      <c r="J10" s="391">
        <v>1244</v>
      </c>
      <c r="K10" s="391">
        <v>19.630740097838096</v>
      </c>
      <c r="L10" s="383" t="s">
        <v>65</v>
      </c>
      <c r="M10" s="190">
        <v>9.8250878534274247E-7</v>
      </c>
      <c r="N10" s="385"/>
      <c r="O10" s="385"/>
      <c r="P10" s="393">
        <v>5.2333333333333333E-7</v>
      </c>
      <c r="Q10" s="393">
        <v>1.0273420651201937E-5</v>
      </c>
      <c r="R10" s="385"/>
      <c r="S10" s="385"/>
      <c r="T10" s="385"/>
      <c r="U10" s="393">
        <v>5.2333333333333333E-7</v>
      </c>
      <c r="V10" s="393">
        <f>U10*K10</f>
        <v>1.0273420651201937E-5</v>
      </c>
      <c r="W10" s="383" t="s">
        <v>55</v>
      </c>
      <c r="X10" s="383" t="s">
        <v>56</v>
      </c>
      <c r="Y10" s="385"/>
      <c r="Z10" s="383" t="s">
        <v>58</v>
      </c>
      <c r="AA10" s="383" t="s">
        <v>59</v>
      </c>
      <c r="AB10" s="385"/>
      <c r="AC10" s="383" t="s">
        <v>60</v>
      </c>
      <c r="AD10" s="383" t="s">
        <v>60</v>
      </c>
      <c r="AE10" s="385"/>
      <c r="AF10" s="383" t="s">
        <v>60</v>
      </c>
      <c r="AG10" s="383" t="s">
        <v>60</v>
      </c>
      <c r="AH10" s="385"/>
      <c r="AI10" s="392" t="s">
        <v>60</v>
      </c>
      <c r="AJ10" s="392" t="s">
        <v>60</v>
      </c>
      <c r="AK10" s="385"/>
      <c r="AL10" s="392" t="s">
        <v>60</v>
      </c>
      <c r="AM10" s="392" t="s">
        <v>60</v>
      </c>
      <c r="AN10" s="385"/>
      <c r="AO10" s="392" t="s">
        <v>60</v>
      </c>
      <c r="AP10" s="392" t="s">
        <v>60</v>
      </c>
      <c r="AQ10" s="385"/>
      <c r="AR10" s="392" t="s">
        <v>60</v>
      </c>
      <c r="AS10" s="392" t="s">
        <v>60</v>
      </c>
      <c r="AT10" s="385"/>
      <c r="AU10" s="392" t="s">
        <v>60</v>
      </c>
      <c r="AV10" s="392" t="s">
        <v>60</v>
      </c>
      <c r="AW10" s="385"/>
      <c r="AX10" s="392" t="s">
        <v>60</v>
      </c>
      <c r="AY10" s="392" t="s">
        <v>60</v>
      </c>
      <c r="AZ10" s="385"/>
      <c r="BA10" s="392" t="s">
        <v>60</v>
      </c>
      <c r="BB10" s="392" t="s">
        <v>60</v>
      </c>
      <c r="BC10" s="385"/>
      <c r="BD10" s="392" t="s">
        <v>60</v>
      </c>
      <c r="BE10" s="392" t="s">
        <v>60</v>
      </c>
      <c r="BF10" s="385"/>
    </row>
    <row r="11" spans="1:58" ht="15" customHeight="1">
      <c r="W11" s="394"/>
      <c r="X11" s="394"/>
      <c r="Y11" s="395"/>
      <c r="Z11" s="394"/>
      <c r="AA11" s="394"/>
      <c r="AB11" s="395"/>
      <c r="AC11" s="394"/>
      <c r="AD11" s="394"/>
      <c r="AE11" s="395"/>
      <c r="AF11" s="394"/>
      <c r="AG11" s="394"/>
    </row>
  </sheetData>
  <sortState ref="A15:BF22">
    <sortCondition ref="V15:V22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>
    <tabColor theme="5" tint="0.39997558519241921"/>
  </sheetPr>
  <dimension ref="A1:HJ210"/>
  <sheetViews>
    <sheetView workbookViewId="0">
      <selection activeCell="C9" sqref="C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>
      <c r="A2" s="57"/>
      <c r="B2" s="48">
        <v>10670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>
      <c r="A3" s="8" t="s">
        <v>122</v>
      </c>
      <c r="B3" s="48" t="s">
        <v>68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>
      <c r="A4" s="57" t="s">
        <v>123</v>
      </c>
      <c r="B4" s="48" t="s">
        <v>311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82">
        <v>2.0565090311396568E-4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82">
        <v>2.2538285584070453E-4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82">
        <v>2.1572352401517131E-4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2.1558576098994718E-4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2.1558576098994718E-4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9.7351723590903409E-11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6.4901149060602264E-11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8.056124940726917E-6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86" t="s">
        <v>138</v>
      </c>
      <c r="B98" s="86"/>
      <c r="C98" s="86">
        <f>C65+C95*C89</f>
        <v>2.7169310019553762E-4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86"/>
      <c r="B99" s="86"/>
      <c r="C99" s="86"/>
      <c r="D99" s="86"/>
      <c r="E99" s="15"/>
      <c r="F99" s="15"/>
      <c r="G99" s="15"/>
      <c r="H99" s="15"/>
      <c r="I99" s="15"/>
      <c r="J99" s="15"/>
      <c r="K99" s="15"/>
      <c r="L99" s="15"/>
    </row>
    <row r="100" spans="1:12">
      <c r="A100" s="86"/>
      <c r="B100" s="86"/>
      <c r="C100" s="86"/>
      <c r="D100" s="86"/>
      <c r="E100" s="15"/>
      <c r="F100" s="15"/>
      <c r="G100" s="15"/>
      <c r="H100" s="15"/>
      <c r="I100" s="15"/>
      <c r="J100" s="15"/>
    </row>
    <row r="101" spans="1:12">
      <c r="A101" s="86"/>
      <c r="B101" s="86"/>
      <c r="C101" s="86"/>
      <c r="D101" s="86"/>
      <c r="E101" s="15"/>
      <c r="F101" s="15"/>
      <c r="G101" s="15"/>
      <c r="H101" s="15"/>
      <c r="I101" s="15"/>
      <c r="J101" s="15"/>
    </row>
    <row r="102" spans="1:12">
      <c r="A102" s="15" t="s">
        <v>350</v>
      </c>
      <c r="B102" s="43" t="s">
        <v>324</v>
      </c>
      <c r="C102" s="15">
        <f>IFERROR(IF(FIND("MM",B1,1)&gt;0,VLOOKUP(A102,'Summary_Pet Coke'!$A$63:$H$81,6,FALSE),VLOOKUP(A102,'Summary_Pet Coke'!$A$63:$I$81,7,FALSE)),VLOOKUP(A102,'Summary_Pet Coke'!$A$63:$I$81,7,FALSE))</f>
        <v>4.0000000000000002E-4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IFERROR(IF(FIND("MM",B1,1)&gt;0,IF(C98&lt;C102,C102*1,C98*1),IF(C98&lt;C102,C102*1,C98*1)),IF(C98&lt;C102,C102*1,C98*1))</f>
        <v>4.0000000000000002E-4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14337" r:id="rId3"/>
    <oleObject progId="Equation.DSMT4" shapeId="14338" r:id="rId4"/>
    <oleObject progId="Equation.DSMT4" shapeId="14339" r:id="rId5"/>
    <oleObject progId="Equation.DSMT4" shapeId="14340" r:id="rId6"/>
    <oleObject progId="Equation.DSMT4" shapeId="14341" r:id="rId7"/>
    <oleObject progId="Equation.DSMT4" shapeId="14342" r:id="rId8"/>
    <oleObject progId="Equation.DSMT4" shapeId="14343" r:id="rId9"/>
    <oleObject progId="Equation.DSMT4" shapeId="14344" r:id="rId10"/>
    <oleObject progId="Equation.DSMT4" shapeId="14345" r:id="rId11"/>
    <oleObject progId="Equation.DSMT4" shapeId="14346" r:id="rId12"/>
    <oleObject progId="Equation.DSMT4" shapeId="14347" r:id="rId13"/>
    <oleObject progId="Equation.DSMT4" shapeId="14348" r:id="rId14"/>
    <oleObject progId="Equation.DSMT4" shapeId="14349" r:id="rId15"/>
    <oleObject progId="Equation.DSMT4" shapeId="14350" r:id="rId16"/>
  </oleObjects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>
    <tabColor theme="5" tint="0.39997558519241921"/>
  </sheetPr>
  <dimension ref="A1:CN10"/>
  <sheetViews>
    <sheetView workbookViewId="0">
      <selection activeCell="C6" sqref="C6"/>
    </sheetView>
  </sheetViews>
  <sheetFormatPr defaultRowHeight="12.75"/>
  <cols>
    <col min="1" max="1" width="15.140625" bestFit="1" customWidth="1"/>
    <col min="2" max="2" width="9.85546875" bestFit="1" customWidth="1"/>
    <col min="3" max="3" width="27.42578125" bestFit="1" customWidth="1"/>
    <col min="4" max="4" width="13.7109375" bestFit="1" customWidth="1"/>
    <col min="5" max="5" width="12.5703125" bestFit="1" customWidth="1"/>
    <col min="6" max="6" width="9" bestFit="1" customWidth="1"/>
    <col min="7" max="7" width="18.85546875" bestFit="1" customWidth="1"/>
    <col min="8" max="8" width="18.42578125" bestFit="1" customWidth="1"/>
    <col min="9" max="9" width="14.28515625" bestFit="1" customWidth="1"/>
    <col min="10" max="10" width="15.5703125" bestFit="1" customWidth="1"/>
    <col min="11" max="11" width="16" bestFit="1" customWidth="1"/>
    <col min="12" max="12" width="64.5703125" bestFit="1" customWidth="1"/>
    <col min="13" max="13" width="18.140625" style="29" bestFit="1" customWidth="1"/>
    <col min="14" max="14" width="17.42578125" style="29" bestFit="1" customWidth="1"/>
    <col min="15" max="15" width="13.42578125" style="29" bestFit="1" customWidth="1"/>
    <col min="16" max="16" width="17.85546875" style="29" bestFit="1" customWidth="1"/>
    <col min="17" max="17" width="14.28515625" style="29" bestFit="1" customWidth="1"/>
    <col min="18" max="18" width="18.7109375" style="29" bestFit="1" customWidth="1"/>
    <col min="19" max="19" width="15.42578125" style="29" bestFit="1" customWidth="1"/>
    <col min="20" max="20" width="19.85546875" style="29" bestFit="1" customWidth="1"/>
    <col min="21" max="21" width="13.7109375" style="29" bestFit="1" customWidth="1"/>
    <col min="22" max="22" width="18.140625" style="29" bestFit="1" customWidth="1"/>
    <col min="23" max="23" width="10.28515625" style="29" bestFit="1" customWidth="1"/>
    <col min="24" max="24" width="14" style="29" bestFit="1" customWidth="1"/>
    <col min="25" max="25" width="11.5703125" style="29" bestFit="1" customWidth="1"/>
    <col min="26" max="26" width="14.85546875" style="29" bestFit="1" customWidth="1"/>
    <col min="27" max="27" width="11.5703125" style="29" bestFit="1" customWidth="1"/>
    <col min="28" max="28" width="16" style="29" bestFit="1" customWidth="1"/>
    <col min="29" max="29" width="11.5703125" style="29" bestFit="1" customWidth="1"/>
    <col min="30" max="30" width="14.28515625" style="29" bestFit="1" customWidth="1"/>
    <col min="31" max="31" width="22.7109375" style="29" bestFit="1" customWidth="1"/>
    <col min="32" max="32" width="27.140625" style="29" bestFit="1" customWidth="1"/>
    <col min="33" max="33" width="23.5703125" style="29" bestFit="1" customWidth="1"/>
    <col min="34" max="34" width="28" style="29" bestFit="1" customWidth="1"/>
    <col min="35" max="35" width="24.7109375" style="29" bestFit="1" customWidth="1"/>
    <col min="36" max="36" width="29.140625" style="29" bestFit="1" customWidth="1"/>
    <col min="37" max="37" width="23" style="29" bestFit="1" customWidth="1"/>
    <col min="38" max="38" width="27.42578125" style="29" bestFit="1" customWidth="1"/>
    <col min="39" max="39" width="22.5703125" style="29" bestFit="1" customWidth="1"/>
    <col min="40" max="40" width="27" style="29" bestFit="1" customWidth="1"/>
    <col min="41" max="41" width="23.42578125" style="29" bestFit="1" customWidth="1"/>
    <col min="42" max="42" width="27.85546875" style="29" bestFit="1" customWidth="1"/>
    <col min="43" max="43" width="24.5703125" style="29" bestFit="1" customWidth="1"/>
    <col min="44" max="44" width="29" style="29" bestFit="1" customWidth="1"/>
    <col min="45" max="45" width="22.85546875" style="29" bestFit="1" customWidth="1"/>
    <col min="46" max="46" width="27.28515625" style="29" bestFit="1" customWidth="1"/>
    <col min="47" max="47" width="20.42578125" style="29" bestFit="1" customWidth="1"/>
    <col min="48" max="48" width="24.85546875" style="29" bestFit="1" customWidth="1"/>
    <col min="49" max="49" width="18.5703125" style="29" bestFit="1" customWidth="1"/>
    <col min="50" max="50" width="23" style="29" bestFit="1" customWidth="1"/>
    <col min="51" max="51" width="19.42578125" style="29" bestFit="1" customWidth="1"/>
    <col min="52" max="52" width="23.85546875" style="29" bestFit="1" customWidth="1"/>
    <col min="53" max="53" width="20.5703125" style="29" bestFit="1" customWidth="1"/>
    <col min="54" max="54" width="25" style="29" bestFit="1" customWidth="1"/>
    <col min="55" max="55" width="18.85546875" style="29" bestFit="1" customWidth="1"/>
    <col min="56" max="56" width="23.28515625" style="29" bestFit="1" customWidth="1"/>
    <col min="57" max="57" width="15.5703125" bestFit="1" customWidth="1"/>
    <col min="58" max="58" width="30.7109375" bestFit="1" customWidth="1"/>
    <col min="59" max="59" width="13.5703125" bestFit="1" customWidth="1"/>
    <col min="60" max="60" width="15.5703125" bestFit="1" customWidth="1"/>
    <col min="61" max="61" width="56.5703125" bestFit="1" customWidth="1"/>
    <col min="62" max="62" width="13.5703125" bestFit="1" customWidth="1"/>
    <col min="63" max="63" width="15.5703125" bestFit="1" customWidth="1"/>
    <col min="64" max="64" width="20.140625" bestFit="1" customWidth="1"/>
    <col min="65" max="65" width="13.5703125" bestFit="1" customWidth="1"/>
    <col min="66" max="66" width="15.5703125" bestFit="1" customWidth="1"/>
    <col min="67" max="67" width="27.5703125" bestFit="1" customWidth="1"/>
    <col min="68" max="68" width="13.5703125" bestFit="1" customWidth="1"/>
    <col min="69" max="69" width="15.5703125" bestFit="1" customWidth="1"/>
    <col min="70" max="70" width="14.42578125" bestFit="1" customWidth="1"/>
    <col min="71" max="71" width="13.5703125" bestFit="1" customWidth="1"/>
    <col min="72" max="72" width="15.5703125" bestFit="1" customWidth="1"/>
    <col min="73" max="73" width="14.42578125" bestFit="1" customWidth="1"/>
    <col min="74" max="74" width="13.5703125" bestFit="1" customWidth="1"/>
    <col min="75" max="75" width="15.5703125" bestFit="1" customWidth="1"/>
    <col min="76" max="76" width="14.42578125" bestFit="1" customWidth="1"/>
    <col min="77" max="77" width="13.5703125" bestFit="1" customWidth="1"/>
    <col min="78" max="78" width="15.5703125" bestFit="1" customWidth="1"/>
    <col min="79" max="79" width="14.42578125" bestFit="1" customWidth="1"/>
    <col min="80" max="80" width="13.5703125" bestFit="1" customWidth="1"/>
    <col min="81" max="81" width="15.5703125" bestFit="1" customWidth="1"/>
    <col min="82" max="82" width="14.42578125" bestFit="1" customWidth="1"/>
    <col min="83" max="83" width="13.5703125" bestFit="1" customWidth="1"/>
    <col min="84" max="84" width="16.5703125" bestFit="1" customWidth="1"/>
    <col min="85" max="85" width="15.42578125" bestFit="1" customWidth="1"/>
    <col min="86" max="86" width="14.5703125" bestFit="1" customWidth="1"/>
    <col min="87" max="87" width="16.5703125" bestFit="1" customWidth="1"/>
    <col min="88" max="88" width="15.42578125" bestFit="1" customWidth="1"/>
    <col min="89" max="89" width="14.5703125" bestFit="1" customWidth="1"/>
    <col min="90" max="90" width="16.5703125" bestFit="1" customWidth="1"/>
    <col min="91" max="91" width="15.42578125" bestFit="1" customWidth="1"/>
    <col min="92" max="92" width="14.5703125" bestFit="1" customWidth="1"/>
  </cols>
  <sheetData>
    <row r="1" spans="1:92" s="1" customFormat="1" ht="15" customHeight="1">
      <c r="A1" s="151" t="s">
        <v>0</v>
      </c>
      <c r="B1" s="151" t="s">
        <v>1</v>
      </c>
      <c r="C1" s="151" t="s">
        <v>2</v>
      </c>
      <c r="D1" s="151" t="s">
        <v>3</v>
      </c>
      <c r="E1" s="151" t="s">
        <v>4</v>
      </c>
      <c r="F1" s="151" t="s">
        <v>304</v>
      </c>
      <c r="G1" s="151" t="s">
        <v>5</v>
      </c>
      <c r="H1" s="151" t="s">
        <v>305</v>
      </c>
      <c r="I1" s="151" t="s">
        <v>306</v>
      </c>
      <c r="J1" s="151" t="s">
        <v>307</v>
      </c>
      <c r="K1" s="151" t="s">
        <v>313</v>
      </c>
      <c r="L1" s="151" t="s">
        <v>6</v>
      </c>
      <c r="M1" s="151" t="s">
        <v>79</v>
      </c>
      <c r="N1" s="151" t="s">
        <v>83</v>
      </c>
      <c r="O1" s="151" t="s">
        <v>84</v>
      </c>
      <c r="P1" s="151" t="s">
        <v>85</v>
      </c>
      <c r="Q1" s="151" t="s">
        <v>86</v>
      </c>
      <c r="R1" s="151" t="s">
        <v>165</v>
      </c>
      <c r="S1" s="151" t="s">
        <v>166</v>
      </c>
      <c r="T1" s="151" t="s">
        <v>167</v>
      </c>
      <c r="U1" s="151" t="s">
        <v>168</v>
      </c>
      <c r="V1" s="151" t="s">
        <v>285</v>
      </c>
      <c r="W1" s="151" t="s">
        <v>87</v>
      </c>
      <c r="X1" s="151" t="s">
        <v>88</v>
      </c>
      <c r="Y1" s="151" t="s">
        <v>89</v>
      </c>
      <c r="Z1" s="151" t="s">
        <v>90</v>
      </c>
      <c r="AA1" s="151" t="s">
        <v>169</v>
      </c>
      <c r="AB1" s="151" t="s">
        <v>170</v>
      </c>
      <c r="AC1" s="151" t="s">
        <v>171</v>
      </c>
      <c r="AD1" s="151" t="s">
        <v>286</v>
      </c>
      <c r="AE1" s="151" t="s">
        <v>91</v>
      </c>
      <c r="AF1" s="151" t="s">
        <v>92</v>
      </c>
      <c r="AG1" s="151" t="s">
        <v>93</v>
      </c>
      <c r="AH1" s="151" t="s">
        <v>94</v>
      </c>
      <c r="AI1" s="151" t="s">
        <v>172</v>
      </c>
      <c r="AJ1" s="151" t="s">
        <v>173</v>
      </c>
      <c r="AK1" s="151" t="s">
        <v>174</v>
      </c>
      <c r="AL1" s="151" t="s">
        <v>287</v>
      </c>
      <c r="AM1" s="151" t="s">
        <v>95</v>
      </c>
      <c r="AN1" s="151" t="s">
        <v>96</v>
      </c>
      <c r="AO1" s="151" t="s">
        <v>97</v>
      </c>
      <c r="AP1" s="151" t="s">
        <v>98</v>
      </c>
      <c r="AQ1" s="151" t="s">
        <v>175</v>
      </c>
      <c r="AR1" s="151" t="s">
        <v>176</v>
      </c>
      <c r="AS1" s="151" t="s">
        <v>177</v>
      </c>
      <c r="AT1" s="151" t="s">
        <v>288</v>
      </c>
      <c r="AU1" s="151" t="s">
        <v>99</v>
      </c>
      <c r="AV1" s="151" t="s">
        <v>289</v>
      </c>
      <c r="AW1" s="151" t="s">
        <v>100</v>
      </c>
      <c r="AX1" s="151" t="s">
        <v>101</v>
      </c>
      <c r="AY1" s="151" t="s">
        <v>102</v>
      </c>
      <c r="AZ1" s="151" t="s">
        <v>178</v>
      </c>
      <c r="BA1" s="151" t="s">
        <v>179</v>
      </c>
      <c r="BB1" s="151" t="s">
        <v>180</v>
      </c>
      <c r="BC1" s="151" t="s">
        <v>181</v>
      </c>
      <c r="BD1" s="151" t="s">
        <v>290</v>
      </c>
      <c r="BE1" s="151" t="s">
        <v>13</v>
      </c>
      <c r="BF1" s="151" t="s">
        <v>14</v>
      </c>
      <c r="BG1" s="151" t="s">
        <v>15</v>
      </c>
      <c r="BH1" s="151" t="s">
        <v>16</v>
      </c>
      <c r="BI1" s="151" t="s">
        <v>17</v>
      </c>
      <c r="BJ1" s="151" t="s">
        <v>18</v>
      </c>
      <c r="BK1" s="151" t="s">
        <v>19</v>
      </c>
      <c r="BL1" s="151" t="s">
        <v>20</v>
      </c>
      <c r="BM1" s="151" t="s">
        <v>21</v>
      </c>
      <c r="BN1" s="151" t="s">
        <v>22</v>
      </c>
      <c r="BO1" s="151" t="s">
        <v>23</v>
      </c>
      <c r="BP1" s="151" t="s">
        <v>24</v>
      </c>
      <c r="BQ1" s="151" t="s">
        <v>25</v>
      </c>
      <c r="BR1" s="151" t="s">
        <v>26</v>
      </c>
      <c r="BS1" s="151" t="s">
        <v>27</v>
      </c>
      <c r="BT1" s="151" t="s">
        <v>28</v>
      </c>
      <c r="BU1" s="151" t="s">
        <v>29</v>
      </c>
      <c r="BV1" s="151" t="s">
        <v>30</v>
      </c>
      <c r="BW1" s="151" t="s">
        <v>31</v>
      </c>
      <c r="BX1" s="151" t="s">
        <v>32</v>
      </c>
      <c r="BY1" s="151" t="s">
        <v>33</v>
      </c>
      <c r="BZ1" s="151" t="s">
        <v>34</v>
      </c>
      <c r="CA1" s="151" t="s">
        <v>35</v>
      </c>
      <c r="CB1" s="151" t="s">
        <v>36</v>
      </c>
      <c r="CC1" s="151" t="s">
        <v>37</v>
      </c>
      <c r="CD1" s="151" t="s">
        <v>38</v>
      </c>
      <c r="CE1" s="151" t="s">
        <v>39</v>
      </c>
      <c r="CF1" s="151" t="s">
        <v>40</v>
      </c>
      <c r="CG1" s="151" t="s">
        <v>41</v>
      </c>
      <c r="CH1" s="151" t="s">
        <v>42</v>
      </c>
      <c r="CI1" s="151" t="s">
        <v>43</v>
      </c>
      <c r="CJ1" s="151" t="s">
        <v>44</v>
      </c>
      <c r="CK1" s="151" t="s">
        <v>45</v>
      </c>
      <c r="CL1" s="151" t="s">
        <v>46</v>
      </c>
      <c r="CM1" s="151" t="s">
        <v>47</v>
      </c>
      <c r="CN1" s="151" t="s">
        <v>48</v>
      </c>
    </row>
    <row r="2" spans="1:92" s="1" customFormat="1" ht="15" customHeight="1">
      <c r="A2" s="141"/>
      <c r="B2" s="141"/>
      <c r="C2" s="141"/>
      <c r="D2" s="141"/>
      <c r="E2" s="141"/>
      <c r="F2" s="141"/>
      <c r="G2" s="141"/>
      <c r="H2" s="141"/>
      <c r="I2" s="141" t="s">
        <v>141</v>
      </c>
      <c r="J2" s="141" t="s">
        <v>112</v>
      </c>
      <c r="K2" s="141" t="s">
        <v>160</v>
      </c>
      <c r="L2" s="141"/>
      <c r="M2" s="157" t="s">
        <v>113</v>
      </c>
      <c r="N2" s="157" t="s">
        <v>113</v>
      </c>
      <c r="O2" s="157" t="s">
        <v>113</v>
      </c>
      <c r="P2" s="157" t="s">
        <v>114</v>
      </c>
      <c r="Q2" s="157" t="s">
        <v>113</v>
      </c>
      <c r="R2" s="157" t="s">
        <v>114</v>
      </c>
      <c r="S2" s="157" t="s">
        <v>113</v>
      </c>
      <c r="T2" s="157" t="s">
        <v>114</v>
      </c>
      <c r="U2" s="157" t="s">
        <v>113</v>
      </c>
      <c r="V2" s="157" t="s">
        <v>114</v>
      </c>
      <c r="W2" s="157" t="s">
        <v>113</v>
      </c>
      <c r="X2" s="157" t="s">
        <v>114</v>
      </c>
      <c r="Y2" s="157" t="s">
        <v>113</v>
      </c>
      <c r="Z2" s="157" t="s">
        <v>114</v>
      </c>
      <c r="AA2" s="157" t="s">
        <v>113</v>
      </c>
      <c r="AB2" s="157" t="s">
        <v>114</v>
      </c>
      <c r="AC2" s="157" t="s">
        <v>113</v>
      </c>
      <c r="AD2" s="157" t="s">
        <v>114</v>
      </c>
      <c r="AE2" s="157" t="s">
        <v>113</v>
      </c>
      <c r="AF2" s="157" t="s">
        <v>114</v>
      </c>
      <c r="AG2" s="157" t="s">
        <v>113</v>
      </c>
      <c r="AH2" s="157" t="s">
        <v>114</v>
      </c>
      <c r="AI2" s="157" t="s">
        <v>113</v>
      </c>
      <c r="AJ2" s="157" t="s">
        <v>114</v>
      </c>
      <c r="AK2" s="157" t="s">
        <v>113</v>
      </c>
      <c r="AL2" s="157" t="s">
        <v>114</v>
      </c>
      <c r="AM2" s="157" t="s">
        <v>113</v>
      </c>
      <c r="AN2" s="157" t="s">
        <v>114</v>
      </c>
      <c r="AO2" s="157" t="s">
        <v>113</v>
      </c>
      <c r="AP2" s="157" t="s">
        <v>114</v>
      </c>
      <c r="AQ2" s="157" t="s">
        <v>113</v>
      </c>
      <c r="AR2" s="157" t="s">
        <v>114</v>
      </c>
      <c r="AS2" s="157" t="s">
        <v>113</v>
      </c>
      <c r="AT2" s="157" t="s">
        <v>114</v>
      </c>
      <c r="AU2" s="157" t="s">
        <v>113</v>
      </c>
      <c r="AV2" s="157" t="s">
        <v>114</v>
      </c>
      <c r="AW2" s="157" t="s">
        <v>113</v>
      </c>
      <c r="AX2" s="157" t="s">
        <v>114</v>
      </c>
      <c r="AY2" s="157" t="s">
        <v>113</v>
      </c>
      <c r="AZ2" s="157" t="s">
        <v>114</v>
      </c>
      <c r="BA2" s="157" t="s">
        <v>113</v>
      </c>
      <c r="BB2" s="157" t="s">
        <v>114</v>
      </c>
      <c r="BC2" s="157" t="s">
        <v>113</v>
      </c>
      <c r="BD2" s="157" t="s">
        <v>114</v>
      </c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</row>
    <row r="3" spans="1:92" ht="15" customHeight="1">
      <c r="A3" s="53" t="s">
        <v>49</v>
      </c>
      <c r="B3" s="54">
        <v>667</v>
      </c>
      <c r="C3" s="53" t="s">
        <v>50</v>
      </c>
      <c r="D3" s="53" t="s">
        <v>51</v>
      </c>
      <c r="E3" s="53" t="s">
        <v>52</v>
      </c>
      <c r="F3" s="53" t="s">
        <v>52</v>
      </c>
      <c r="G3" s="53" t="s">
        <v>53</v>
      </c>
      <c r="H3" s="53" t="s">
        <v>53</v>
      </c>
      <c r="I3" s="54">
        <v>310</v>
      </c>
      <c r="J3" s="54">
        <v>2764</v>
      </c>
      <c r="K3" s="54">
        <v>8.9161290322580644</v>
      </c>
      <c r="L3" s="53" t="s">
        <v>54</v>
      </c>
      <c r="M3" s="54">
        <v>1.1097955544944601E-2</v>
      </c>
      <c r="N3" s="54">
        <v>1.7433323181793063E-3</v>
      </c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54">
        <v>1.5996666666666666E-3</v>
      </c>
      <c r="Z3" s="54">
        <v>1.4262834408602149E-2</v>
      </c>
      <c r="AA3" s="155"/>
      <c r="AB3" s="155"/>
      <c r="AC3" s="54">
        <v>1.5996666666666666E-3</v>
      </c>
      <c r="AD3" s="54">
        <v>1.4262834408602149E-2</v>
      </c>
      <c r="AE3" s="54">
        <v>3.7717981214515571E-4</v>
      </c>
      <c r="AF3" s="54">
        <v>3.3629838734490656E-3</v>
      </c>
      <c r="AG3" s="155"/>
      <c r="AH3" s="155"/>
      <c r="AI3" s="155"/>
      <c r="AJ3" s="155"/>
      <c r="AK3" s="54">
        <v>3.7717981214515571E-4</v>
      </c>
      <c r="AL3" s="54">
        <v>3.3629838734490656E-3</v>
      </c>
      <c r="AM3" s="54">
        <v>7.9510525503233772E-5</v>
      </c>
      <c r="AN3" s="54">
        <v>7.0892610480947785E-4</v>
      </c>
      <c r="AO3" s="155"/>
      <c r="AP3" s="155"/>
      <c r="AQ3" s="155"/>
      <c r="AR3" s="155"/>
      <c r="AS3" s="54">
        <v>7.9510525503233772E-5</v>
      </c>
      <c r="AT3" s="54">
        <v>7.0892610480947785E-4</v>
      </c>
      <c r="AU3" s="54">
        <v>0.15213333333333329</v>
      </c>
      <c r="AV3" s="54">
        <v>1.3564404301075264</v>
      </c>
      <c r="AW3" s="54">
        <v>0.15143911649186662</v>
      </c>
      <c r="AX3" s="54">
        <v>1.350250703172643</v>
      </c>
      <c r="AY3" s="155"/>
      <c r="AZ3" s="155"/>
      <c r="BA3" s="155"/>
      <c r="BB3" s="155"/>
      <c r="BC3" s="54">
        <v>0.15143911649186662</v>
      </c>
      <c r="BD3" s="54">
        <v>1.350250703172643</v>
      </c>
      <c r="BE3" s="53" t="s">
        <v>55</v>
      </c>
      <c r="BF3" s="53" t="s">
        <v>56</v>
      </c>
      <c r="BG3" s="55">
        <v>37377</v>
      </c>
      <c r="BH3" s="53" t="s">
        <v>57</v>
      </c>
      <c r="BI3" s="53" t="s">
        <v>161</v>
      </c>
      <c r="BJ3" s="55">
        <v>37377</v>
      </c>
      <c r="BK3" s="53" t="s">
        <v>58</v>
      </c>
      <c r="BL3" s="53" t="s">
        <v>59</v>
      </c>
      <c r="BM3" s="55">
        <v>37377</v>
      </c>
      <c r="BN3" s="53" t="s">
        <v>60</v>
      </c>
      <c r="BO3" s="53" t="s">
        <v>60</v>
      </c>
      <c r="BP3" s="155"/>
      <c r="BQ3" s="53" t="s">
        <v>60</v>
      </c>
      <c r="BR3" s="53" t="s">
        <v>60</v>
      </c>
      <c r="BS3" s="155"/>
      <c r="BT3" s="53" t="s">
        <v>60</v>
      </c>
      <c r="BU3" s="53" t="s">
        <v>60</v>
      </c>
      <c r="BV3" s="155"/>
      <c r="BW3" s="53" t="s">
        <v>60</v>
      </c>
      <c r="BX3" s="53" t="s">
        <v>60</v>
      </c>
      <c r="BY3" s="155"/>
      <c r="BZ3" s="53" t="s">
        <v>60</v>
      </c>
      <c r="CA3" s="53" t="s">
        <v>60</v>
      </c>
      <c r="CB3" s="155"/>
      <c r="CC3" s="53" t="s">
        <v>60</v>
      </c>
      <c r="CD3" s="53" t="s">
        <v>60</v>
      </c>
      <c r="CE3" s="155"/>
      <c r="CF3" s="53" t="s">
        <v>60</v>
      </c>
      <c r="CG3" s="53" t="s">
        <v>60</v>
      </c>
      <c r="CH3" s="155"/>
      <c r="CI3" s="53" t="s">
        <v>60</v>
      </c>
      <c r="CJ3" s="53" t="s">
        <v>60</v>
      </c>
      <c r="CK3" s="155"/>
      <c r="CL3" s="53" t="s">
        <v>60</v>
      </c>
      <c r="CM3" s="53" t="s">
        <v>60</v>
      </c>
      <c r="CN3" s="155"/>
    </row>
    <row r="4" spans="1:92" ht="15" customHeight="1">
      <c r="A4" s="53" t="s">
        <v>49</v>
      </c>
      <c r="B4" s="54">
        <v>667</v>
      </c>
      <c r="C4" s="53" t="s">
        <v>50</v>
      </c>
      <c r="D4" s="53" t="s">
        <v>51</v>
      </c>
      <c r="E4" s="53" t="s">
        <v>61</v>
      </c>
      <c r="F4" s="53" t="s">
        <v>61</v>
      </c>
      <c r="G4" s="53" t="s">
        <v>53</v>
      </c>
      <c r="H4" s="53" t="s">
        <v>53</v>
      </c>
      <c r="I4" s="54">
        <v>310</v>
      </c>
      <c r="J4" s="54">
        <v>2764</v>
      </c>
      <c r="K4" s="54">
        <v>8.9161290322580644</v>
      </c>
      <c r="L4" s="53" t="s">
        <v>54</v>
      </c>
      <c r="M4" s="54">
        <v>1.2181899344035484E-2</v>
      </c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54">
        <v>6.0663333333333335E-4</v>
      </c>
      <c r="Z4" s="54">
        <v>5.4088210752688175E-3</v>
      </c>
      <c r="AA4" s="155"/>
      <c r="AB4" s="155"/>
      <c r="AC4" s="54">
        <v>6.0663333333333335E-4</v>
      </c>
      <c r="AD4" s="54">
        <v>5.4088210752688175E-3</v>
      </c>
      <c r="AE4" s="54">
        <v>9.0943817170400194E-5</v>
      </c>
      <c r="AF4" s="54">
        <v>8.1086680857737458E-4</v>
      </c>
      <c r="AG4" s="155"/>
      <c r="AH4" s="155"/>
      <c r="AI4" s="155"/>
      <c r="AJ4" s="155"/>
      <c r="AK4" s="54">
        <v>9.0943817170400194E-5</v>
      </c>
      <c r="AL4" s="54">
        <v>8.1086680857737458E-4</v>
      </c>
      <c r="AM4" s="54">
        <v>5.5225042102273335E-5</v>
      </c>
      <c r="AN4" s="54">
        <v>4.9239360119575327E-4</v>
      </c>
      <c r="AO4" s="155"/>
      <c r="AP4" s="155"/>
      <c r="AQ4" s="155"/>
      <c r="AR4" s="155"/>
      <c r="AS4" s="54">
        <v>5.5225042102273335E-5</v>
      </c>
      <c r="AT4" s="54">
        <v>4.9239360119575327E-4</v>
      </c>
      <c r="AU4" s="54">
        <v>0.1724</v>
      </c>
      <c r="AV4" s="54">
        <v>1.5371406451612903</v>
      </c>
      <c r="AW4" s="54">
        <v>0.17129887129394852</v>
      </c>
      <c r="AX4" s="54">
        <v>1.527322839537012</v>
      </c>
      <c r="AY4" s="155"/>
      <c r="AZ4" s="155"/>
      <c r="BA4" s="155"/>
      <c r="BB4" s="155"/>
      <c r="BC4" s="54">
        <v>0.17129887129394852</v>
      </c>
      <c r="BD4" s="54">
        <v>1.527322839537012</v>
      </c>
      <c r="BE4" s="53" t="s">
        <v>55</v>
      </c>
      <c r="BF4" s="53" t="s">
        <v>56</v>
      </c>
      <c r="BG4" s="55">
        <v>37288</v>
      </c>
      <c r="BH4" s="53" t="s">
        <v>57</v>
      </c>
      <c r="BI4" s="53" t="s">
        <v>161</v>
      </c>
      <c r="BJ4" s="55">
        <v>37288</v>
      </c>
      <c r="BK4" s="53" t="s">
        <v>58</v>
      </c>
      <c r="BL4" s="53" t="s">
        <v>59</v>
      </c>
      <c r="BM4" s="55">
        <v>37288</v>
      </c>
      <c r="BN4" s="53" t="s">
        <v>60</v>
      </c>
      <c r="BO4" s="53" t="s">
        <v>60</v>
      </c>
      <c r="BP4" s="155"/>
      <c r="BQ4" s="53" t="s">
        <v>60</v>
      </c>
      <c r="BR4" s="53" t="s">
        <v>60</v>
      </c>
      <c r="BS4" s="155"/>
      <c r="BT4" s="53" t="s">
        <v>60</v>
      </c>
      <c r="BU4" s="53" t="s">
        <v>60</v>
      </c>
      <c r="BV4" s="155"/>
      <c r="BW4" s="53" t="s">
        <v>60</v>
      </c>
      <c r="BX4" s="53" t="s">
        <v>60</v>
      </c>
      <c r="BY4" s="155"/>
      <c r="BZ4" s="53" t="s">
        <v>60</v>
      </c>
      <c r="CA4" s="53" t="s">
        <v>60</v>
      </c>
      <c r="CB4" s="155"/>
      <c r="CC4" s="53" t="s">
        <v>60</v>
      </c>
      <c r="CD4" s="53" t="s">
        <v>60</v>
      </c>
      <c r="CE4" s="155"/>
      <c r="CF4" s="53" t="s">
        <v>60</v>
      </c>
      <c r="CG4" s="53" t="s">
        <v>60</v>
      </c>
      <c r="CH4" s="155"/>
      <c r="CI4" s="53" t="s">
        <v>60</v>
      </c>
      <c r="CJ4" s="53" t="s">
        <v>60</v>
      </c>
      <c r="CK4" s="155"/>
      <c r="CL4" s="53" t="s">
        <v>60</v>
      </c>
      <c r="CM4" s="53" t="s">
        <v>60</v>
      </c>
      <c r="CN4" s="155"/>
    </row>
    <row r="5" spans="1:92" ht="15" customHeight="1">
      <c r="A5" s="53" t="s">
        <v>49</v>
      </c>
      <c r="B5" s="54">
        <v>2878</v>
      </c>
      <c r="C5" s="53" t="s">
        <v>80</v>
      </c>
      <c r="D5" s="53" t="s">
        <v>81</v>
      </c>
      <c r="E5" s="53" t="s">
        <v>82</v>
      </c>
      <c r="F5" s="53" t="s">
        <v>308</v>
      </c>
      <c r="G5" s="53" t="s">
        <v>53</v>
      </c>
      <c r="H5" s="53" t="s">
        <v>53</v>
      </c>
      <c r="I5" s="54">
        <v>151</v>
      </c>
      <c r="J5" s="54">
        <v>1218</v>
      </c>
      <c r="K5" s="54">
        <v>8.0662251655629138</v>
      </c>
      <c r="L5" s="53" t="s">
        <v>49</v>
      </c>
      <c r="M5" s="54">
        <v>8.952298934150546E-4</v>
      </c>
      <c r="N5" s="54">
        <v>2.3830096322972319E-4</v>
      </c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54">
        <v>2.4199999999999998E-3</v>
      </c>
      <c r="Z5" s="54">
        <v>1.9520264900662249E-2</v>
      </c>
      <c r="AA5" s="155"/>
      <c r="AB5" s="155"/>
      <c r="AC5" s="54">
        <v>2.4199999999999998E-3</v>
      </c>
      <c r="AD5" s="54">
        <v>1.9520264900662249E-2</v>
      </c>
      <c r="AE5" s="155"/>
      <c r="AF5" s="155"/>
      <c r="AG5" s="54">
        <v>6.6866666666666663E-3</v>
      </c>
      <c r="AH5" s="54">
        <v>5.3936158940397348E-2</v>
      </c>
      <c r="AI5" s="155"/>
      <c r="AJ5" s="155"/>
      <c r="AK5" s="54">
        <v>6.6866666666666663E-3</v>
      </c>
      <c r="AL5" s="54">
        <v>5.3936158940397348E-2</v>
      </c>
      <c r="AM5" s="155"/>
      <c r="AN5" s="155"/>
      <c r="AO5" s="54">
        <v>1.4717333333333333E-4</v>
      </c>
      <c r="AP5" s="54">
        <v>1.1871332450331124E-3</v>
      </c>
      <c r="AQ5" s="155"/>
      <c r="AR5" s="155"/>
      <c r="AS5" s="54">
        <v>1.4717333333333333E-4</v>
      </c>
      <c r="AT5" s="54">
        <v>1.1871332450331124E-3</v>
      </c>
      <c r="AU5" s="155"/>
      <c r="AV5" s="155"/>
      <c r="AW5" s="54">
        <v>0.37722146674132168</v>
      </c>
      <c r="AX5" s="54">
        <v>3.0427532880194028</v>
      </c>
      <c r="AY5" s="155"/>
      <c r="AZ5" s="155"/>
      <c r="BA5" s="155"/>
      <c r="BB5" s="155"/>
      <c r="BC5" s="54">
        <v>0.37722146674132168</v>
      </c>
      <c r="BD5" s="54">
        <v>3.0427532880194028</v>
      </c>
      <c r="BE5" s="53" t="s">
        <v>58</v>
      </c>
      <c r="BF5" s="53" t="s">
        <v>162</v>
      </c>
      <c r="BG5" s="55">
        <v>36861</v>
      </c>
      <c r="BH5" s="53" t="s">
        <v>60</v>
      </c>
      <c r="BI5" s="53" t="s">
        <v>60</v>
      </c>
      <c r="BJ5" s="155"/>
      <c r="BK5" s="53" t="s">
        <v>60</v>
      </c>
      <c r="BL5" s="53" t="s">
        <v>60</v>
      </c>
      <c r="BM5" s="155"/>
      <c r="BN5" s="53" t="s">
        <v>60</v>
      </c>
      <c r="BO5" s="53" t="s">
        <v>60</v>
      </c>
      <c r="BP5" s="155"/>
      <c r="BQ5" s="53" t="s">
        <v>60</v>
      </c>
      <c r="BR5" s="53" t="s">
        <v>60</v>
      </c>
      <c r="BS5" s="155"/>
      <c r="BT5" s="53" t="s">
        <v>60</v>
      </c>
      <c r="BU5" s="53" t="s">
        <v>60</v>
      </c>
      <c r="BV5" s="155"/>
      <c r="BW5" s="53" t="s">
        <v>60</v>
      </c>
      <c r="BX5" s="53" t="s">
        <v>60</v>
      </c>
      <c r="BY5" s="155"/>
      <c r="BZ5" s="53" t="s">
        <v>60</v>
      </c>
      <c r="CA5" s="53" t="s">
        <v>60</v>
      </c>
      <c r="CB5" s="155"/>
      <c r="CC5" s="53" t="s">
        <v>60</v>
      </c>
      <c r="CD5" s="53" t="s">
        <v>60</v>
      </c>
      <c r="CE5" s="155"/>
      <c r="CF5" s="53" t="s">
        <v>60</v>
      </c>
      <c r="CG5" s="53" t="s">
        <v>60</v>
      </c>
      <c r="CH5" s="155"/>
      <c r="CI5" s="53" t="s">
        <v>60</v>
      </c>
      <c r="CJ5" s="53" t="s">
        <v>60</v>
      </c>
      <c r="CK5" s="155"/>
      <c r="CL5" s="53" t="s">
        <v>60</v>
      </c>
      <c r="CM5" s="53" t="s">
        <v>60</v>
      </c>
      <c r="CN5" s="155"/>
    </row>
    <row r="6" spans="1:92" ht="15" customHeight="1">
      <c r="A6" s="53" t="s">
        <v>49</v>
      </c>
      <c r="B6" s="54">
        <v>4125</v>
      </c>
      <c r="C6" s="53" t="s">
        <v>62</v>
      </c>
      <c r="D6" s="53" t="s">
        <v>63</v>
      </c>
      <c r="E6" s="53" t="s">
        <v>64</v>
      </c>
      <c r="F6" s="53" t="s">
        <v>309</v>
      </c>
      <c r="G6" s="53" t="s">
        <v>53</v>
      </c>
      <c r="H6" s="53" t="s">
        <v>53</v>
      </c>
      <c r="I6" s="54">
        <v>63.37</v>
      </c>
      <c r="J6" s="54">
        <v>1244</v>
      </c>
      <c r="K6" s="54">
        <v>19.630740097838096</v>
      </c>
      <c r="L6" s="53" t="s">
        <v>65</v>
      </c>
      <c r="M6" s="54">
        <v>0.1604422755342382</v>
      </c>
      <c r="N6" s="54">
        <v>1.4328256462512556E-3</v>
      </c>
      <c r="O6" s="155"/>
      <c r="P6" s="155"/>
      <c r="Q6" s="54">
        <v>3.9833333333333327E-3</v>
      </c>
      <c r="R6" s="54">
        <v>7.8195781389721733E-2</v>
      </c>
      <c r="S6" s="155"/>
      <c r="T6" s="155"/>
      <c r="U6" s="54">
        <v>3.9833333333333327E-3</v>
      </c>
      <c r="V6" s="54">
        <v>7.8195781389721733E-2</v>
      </c>
      <c r="W6" s="155"/>
      <c r="X6" s="155"/>
      <c r="Y6" s="54">
        <v>2.0673333333333331E-5</v>
      </c>
      <c r="Z6" s="54">
        <v>4.0583283362263952E-4</v>
      </c>
      <c r="AA6" s="155"/>
      <c r="AB6" s="155"/>
      <c r="AC6" s="54">
        <v>2.0673333333333331E-5</v>
      </c>
      <c r="AD6" s="54">
        <v>4.0583283362263952E-4</v>
      </c>
      <c r="AE6" s="54">
        <v>4.0943601597302837E-3</v>
      </c>
      <c r="AF6" s="54">
        <v>8.0375320162608066E-2</v>
      </c>
      <c r="AG6" s="155"/>
      <c r="AH6" s="155"/>
      <c r="AI6" s="155"/>
      <c r="AJ6" s="155"/>
      <c r="AK6" s="54">
        <v>4.0943601597302837E-3</v>
      </c>
      <c r="AL6" s="54">
        <v>8.0375320162608066E-2</v>
      </c>
      <c r="AM6" s="54">
        <v>1.544004948894688E-4</v>
      </c>
      <c r="AN6" s="54">
        <v>3.0309959861527414E-3</v>
      </c>
      <c r="AO6" s="155"/>
      <c r="AP6" s="155"/>
      <c r="AQ6" s="155"/>
      <c r="AR6" s="155"/>
      <c r="AS6" s="54">
        <v>1.544004948894688E-4</v>
      </c>
      <c r="AT6" s="54">
        <v>3.0309959861527414E-3</v>
      </c>
      <c r="AU6" s="155"/>
      <c r="AV6" s="155"/>
      <c r="AW6" s="54">
        <v>0.27242932742659298</v>
      </c>
      <c r="AX6" s="54">
        <v>5.3479893217402825</v>
      </c>
      <c r="AY6" s="155"/>
      <c r="AZ6" s="155"/>
      <c r="BA6" s="155"/>
      <c r="BB6" s="155"/>
      <c r="BC6" s="54">
        <v>0.27242932742659298</v>
      </c>
      <c r="BD6" s="54">
        <v>5.3479893217402825</v>
      </c>
      <c r="BE6" s="53" t="s">
        <v>55</v>
      </c>
      <c r="BF6" s="53" t="s">
        <v>56</v>
      </c>
      <c r="BG6" s="155"/>
      <c r="BH6" s="53" t="s">
        <v>58</v>
      </c>
      <c r="BI6" s="53" t="s">
        <v>59</v>
      </c>
      <c r="BJ6" s="155"/>
      <c r="BK6" s="53" t="s">
        <v>60</v>
      </c>
      <c r="BL6" s="53" t="s">
        <v>60</v>
      </c>
      <c r="BM6" s="155"/>
      <c r="BN6" s="53" t="s">
        <v>60</v>
      </c>
      <c r="BO6" s="53" t="s">
        <v>60</v>
      </c>
      <c r="BP6" s="155"/>
      <c r="BQ6" s="53" t="s">
        <v>60</v>
      </c>
      <c r="BR6" s="53" t="s">
        <v>60</v>
      </c>
      <c r="BS6" s="155"/>
      <c r="BT6" s="53" t="s">
        <v>60</v>
      </c>
      <c r="BU6" s="53" t="s">
        <v>60</v>
      </c>
      <c r="BV6" s="155"/>
      <c r="BW6" s="53" t="s">
        <v>60</v>
      </c>
      <c r="BX6" s="53" t="s">
        <v>60</v>
      </c>
      <c r="BY6" s="155"/>
      <c r="BZ6" s="53" t="s">
        <v>60</v>
      </c>
      <c r="CA6" s="53" t="s">
        <v>60</v>
      </c>
      <c r="CB6" s="155"/>
      <c r="CC6" s="53" t="s">
        <v>60</v>
      </c>
      <c r="CD6" s="53" t="s">
        <v>60</v>
      </c>
      <c r="CE6" s="155"/>
      <c r="CF6" s="53" t="s">
        <v>60</v>
      </c>
      <c r="CG6" s="53" t="s">
        <v>60</v>
      </c>
      <c r="CH6" s="155"/>
      <c r="CI6" s="53" t="s">
        <v>60</v>
      </c>
      <c r="CJ6" s="53" t="s">
        <v>60</v>
      </c>
      <c r="CK6" s="155"/>
      <c r="CL6" s="53" t="s">
        <v>60</v>
      </c>
      <c r="CM6" s="53" t="s">
        <v>60</v>
      </c>
      <c r="CN6" s="155"/>
    </row>
    <row r="7" spans="1:92" ht="15" customHeight="1">
      <c r="A7" s="53" t="s">
        <v>49</v>
      </c>
      <c r="B7" s="54">
        <v>10373</v>
      </c>
      <c r="C7" s="53" t="s">
        <v>66</v>
      </c>
      <c r="D7" s="53" t="s">
        <v>67</v>
      </c>
      <c r="E7" s="53" t="s">
        <v>52</v>
      </c>
      <c r="F7" s="53" t="s">
        <v>310</v>
      </c>
      <c r="G7" s="53" t="s">
        <v>53</v>
      </c>
      <c r="H7" s="53" t="s">
        <v>53</v>
      </c>
      <c r="I7" s="54">
        <v>27.06</v>
      </c>
      <c r="J7" s="54">
        <v>290</v>
      </c>
      <c r="K7" s="54">
        <v>10.716925351071692</v>
      </c>
      <c r="L7" s="53" t="s">
        <v>49</v>
      </c>
      <c r="M7" s="54">
        <v>1.7608646074725277E-2</v>
      </c>
      <c r="N7" s="54">
        <v>1.3374071040514648E-3</v>
      </c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54">
        <v>4.8333333333333327E-3</v>
      </c>
      <c r="Z7" s="54">
        <v>5.1798472530179843E-2</v>
      </c>
      <c r="AA7" s="155"/>
      <c r="AB7" s="155"/>
      <c r="AC7" s="54">
        <v>4.8333333333333327E-3</v>
      </c>
      <c r="AD7" s="54">
        <v>5.1798472530179843E-2</v>
      </c>
      <c r="AE7" s="155"/>
      <c r="AF7" s="155"/>
      <c r="AG7" s="54">
        <v>5.666666666666666E-4</v>
      </c>
      <c r="AH7" s="54">
        <v>6.0729243656072913E-3</v>
      </c>
      <c r="AI7" s="155"/>
      <c r="AJ7" s="155"/>
      <c r="AK7" s="54">
        <v>5.666666666666666E-4</v>
      </c>
      <c r="AL7" s="54">
        <v>6.0729243656072913E-3</v>
      </c>
      <c r="AM7" s="155"/>
      <c r="AN7" s="155"/>
      <c r="AO7" s="54">
        <v>1.1666666666666668E-3</v>
      </c>
      <c r="AP7" s="54">
        <v>1.2503079576250308E-2</v>
      </c>
      <c r="AQ7" s="155"/>
      <c r="AR7" s="155"/>
      <c r="AS7" s="54">
        <v>1.1666666666666668E-3</v>
      </c>
      <c r="AT7" s="54">
        <v>1.2503079576250308E-2</v>
      </c>
      <c r="AU7" s="54">
        <v>5.8933333333333331E-2</v>
      </c>
      <c r="AV7" s="54">
        <v>0.63158413402315838</v>
      </c>
      <c r="AW7" s="155"/>
      <c r="AX7" s="155"/>
      <c r="AY7" s="54">
        <v>5.7643065467499997E-2</v>
      </c>
      <c r="AZ7" s="54">
        <v>0.61775642962213595</v>
      </c>
      <c r="BA7" s="54">
        <v>2.295556589420554E-2</v>
      </c>
      <c r="BB7" s="54">
        <v>0.24601308607980807</v>
      </c>
      <c r="BC7" s="54">
        <v>2.295556589420554E-2</v>
      </c>
      <c r="BD7" s="54">
        <v>0.24601308607980807</v>
      </c>
      <c r="BE7" s="53" t="s">
        <v>58</v>
      </c>
      <c r="BF7" s="53" t="s">
        <v>59</v>
      </c>
      <c r="BG7" s="55">
        <v>33451</v>
      </c>
      <c r="BH7" s="53" t="s">
        <v>60</v>
      </c>
      <c r="BI7" s="53" t="s">
        <v>60</v>
      </c>
      <c r="BJ7" s="155"/>
      <c r="BK7" s="53" t="s">
        <v>60</v>
      </c>
      <c r="BL7" s="53" t="s">
        <v>60</v>
      </c>
      <c r="BM7" s="155"/>
      <c r="BN7" s="53" t="s">
        <v>60</v>
      </c>
      <c r="BO7" s="53" t="s">
        <v>60</v>
      </c>
      <c r="BP7" s="155"/>
      <c r="BQ7" s="53" t="s">
        <v>60</v>
      </c>
      <c r="BR7" s="53" t="s">
        <v>60</v>
      </c>
      <c r="BS7" s="155"/>
      <c r="BT7" s="53" t="s">
        <v>60</v>
      </c>
      <c r="BU7" s="53" t="s">
        <v>60</v>
      </c>
      <c r="BV7" s="155"/>
      <c r="BW7" s="53" t="s">
        <v>60</v>
      </c>
      <c r="BX7" s="53" t="s">
        <v>60</v>
      </c>
      <c r="BY7" s="155"/>
      <c r="BZ7" s="53" t="s">
        <v>60</v>
      </c>
      <c r="CA7" s="53" t="s">
        <v>60</v>
      </c>
      <c r="CB7" s="155"/>
      <c r="CC7" s="53" t="s">
        <v>60</v>
      </c>
      <c r="CD7" s="53" t="s">
        <v>60</v>
      </c>
      <c r="CE7" s="155"/>
      <c r="CF7" s="53" t="s">
        <v>60</v>
      </c>
      <c r="CG7" s="53" t="s">
        <v>60</v>
      </c>
      <c r="CH7" s="155"/>
      <c r="CI7" s="53" t="s">
        <v>60</v>
      </c>
      <c r="CJ7" s="53" t="s">
        <v>60</v>
      </c>
      <c r="CK7" s="155"/>
      <c r="CL7" s="53" t="s">
        <v>60</v>
      </c>
      <c r="CM7" s="53" t="s">
        <v>60</v>
      </c>
      <c r="CN7" s="155"/>
    </row>
    <row r="8" spans="1:92" ht="15" customHeight="1">
      <c r="A8" s="53" t="s">
        <v>49</v>
      </c>
      <c r="B8" s="54">
        <v>10670</v>
      </c>
      <c r="C8" s="53" t="s">
        <v>68</v>
      </c>
      <c r="D8" s="53" t="s">
        <v>69</v>
      </c>
      <c r="E8" s="53" t="s">
        <v>70</v>
      </c>
      <c r="F8" s="53" t="s">
        <v>311</v>
      </c>
      <c r="G8" s="53" t="s">
        <v>71</v>
      </c>
      <c r="H8" s="53" t="s">
        <v>163</v>
      </c>
      <c r="I8" s="54">
        <v>158</v>
      </c>
      <c r="J8" s="54">
        <v>1817.6</v>
      </c>
      <c r="K8" s="54">
        <v>11.50379746835443</v>
      </c>
      <c r="L8" s="53" t="s">
        <v>49</v>
      </c>
      <c r="M8" s="54">
        <v>4.8800277775550406E-4</v>
      </c>
      <c r="N8" s="54">
        <v>1.9520111110220162E-4</v>
      </c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54">
        <v>8.1323860428666678E-5</v>
      </c>
      <c r="Z8" s="54">
        <v>9.3553321971610469E-4</v>
      </c>
      <c r="AA8" s="155"/>
      <c r="AB8" s="155"/>
      <c r="AC8" s="54">
        <v>8.1323860428666678E-5</v>
      </c>
      <c r="AD8" s="54">
        <v>9.3553321971610469E-4</v>
      </c>
      <c r="AE8" s="54">
        <v>1.874039955788492E-5</v>
      </c>
      <c r="AF8" s="54">
        <v>2.1558576098994702E-4</v>
      </c>
      <c r="AG8" s="155"/>
      <c r="AH8" s="155"/>
      <c r="AI8" s="155"/>
      <c r="AJ8" s="155"/>
      <c r="AK8" s="54">
        <v>1.874039955788492E-5</v>
      </c>
      <c r="AL8" s="54">
        <v>2.1558576098994702E-4</v>
      </c>
      <c r="AM8" s="54">
        <v>4.9525430601469511E-5</v>
      </c>
      <c r="AN8" s="54">
        <v>5.6973052317234795E-4</v>
      </c>
      <c r="AO8" s="155"/>
      <c r="AP8" s="155"/>
      <c r="AQ8" s="155"/>
      <c r="AR8" s="155"/>
      <c r="AS8" s="54">
        <v>4.9525430601469511E-5</v>
      </c>
      <c r="AT8" s="54">
        <v>5.6973052317234795E-4</v>
      </c>
      <c r="AU8" s="54">
        <v>0.60478260869565215</v>
      </c>
      <c r="AV8" s="54">
        <v>6.9572966428178304</v>
      </c>
      <c r="AW8" s="155"/>
      <c r="AX8" s="155"/>
      <c r="AY8" s="155"/>
      <c r="AZ8" s="155"/>
      <c r="BA8" s="155"/>
      <c r="BB8" s="155"/>
      <c r="BC8" s="54">
        <v>0.60478260869565215</v>
      </c>
      <c r="BD8" s="54">
        <v>6.9572966428178304</v>
      </c>
      <c r="BE8" s="53" t="s">
        <v>55</v>
      </c>
      <c r="BF8" s="53" t="s">
        <v>72</v>
      </c>
      <c r="BG8" s="55">
        <v>39142</v>
      </c>
      <c r="BH8" s="53" t="s">
        <v>58</v>
      </c>
      <c r="BI8" s="53" t="s">
        <v>73</v>
      </c>
      <c r="BJ8" s="55">
        <v>31260</v>
      </c>
      <c r="BK8" s="53" t="s">
        <v>57</v>
      </c>
      <c r="BL8" s="53" t="s">
        <v>164</v>
      </c>
      <c r="BM8" s="55">
        <v>31260</v>
      </c>
      <c r="BN8" s="53" t="s">
        <v>74</v>
      </c>
      <c r="BO8" s="53" t="s">
        <v>75</v>
      </c>
      <c r="BP8" s="55">
        <v>31260</v>
      </c>
      <c r="BQ8" s="53" t="s">
        <v>60</v>
      </c>
      <c r="BR8" s="53" t="s">
        <v>60</v>
      </c>
      <c r="BS8" s="155"/>
      <c r="BT8" s="53" t="s">
        <v>60</v>
      </c>
      <c r="BU8" s="53" t="s">
        <v>60</v>
      </c>
      <c r="BV8" s="155"/>
      <c r="BW8" s="53" t="s">
        <v>60</v>
      </c>
      <c r="BX8" s="53" t="s">
        <v>60</v>
      </c>
      <c r="BY8" s="155"/>
      <c r="BZ8" s="53" t="s">
        <v>60</v>
      </c>
      <c r="CA8" s="53" t="s">
        <v>60</v>
      </c>
      <c r="CB8" s="155"/>
      <c r="CC8" s="53" t="s">
        <v>60</v>
      </c>
      <c r="CD8" s="53" t="s">
        <v>60</v>
      </c>
      <c r="CE8" s="155"/>
      <c r="CF8" s="53" t="s">
        <v>60</v>
      </c>
      <c r="CG8" s="53" t="s">
        <v>60</v>
      </c>
      <c r="CH8" s="155"/>
      <c r="CI8" s="53" t="s">
        <v>60</v>
      </c>
      <c r="CJ8" s="53" t="s">
        <v>60</v>
      </c>
      <c r="CK8" s="155"/>
      <c r="CL8" s="53" t="s">
        <v>60</v>
      </c>
      <c r="CM8" s="53" t="s">
        <v>60</v>
      </c>
      <c r="CN8" s="155"/>
    </row>
    <row r="9" spans="1:92" ht="15" customHeight="1">
      <c r="A9" s="53" t="s">
        <v>49</v>
      </c>
      <c r="B9" s="54">
        <v>50931</v>
      </c>
      <c r="C9" s="53" t="s">
        <v>76</v>
      </c>
      <c r="D9" s="53" t="s">
        <v>77</v>
      </c>
      <c r="E9" s="53" t="s">
        <v>78</v>
      </c>
      <c r="F9" s="53" t="s">
        <v>302</v>
      </c>
      <c r="G9" s="53" t="s">
        <v>53</v>
      </c>
      <c r="H9" s="53" t="s">
        <v>53</v>
      </c>
      <c r="I9" s="54">
        <v>30</v>
      </c>
      <c r="J9" s="54">
        <v>518</v>
      </c>
      <c r="K9" s="54">
        <v>17.266666666666666</v>
      </c>
      <c r="L9" s="53" t="s">
        <v>49</v>
      </c>
      <c r="M9" s="54">
        <v>1.0671857271906801E-2</v>
      </c>
      <c r="N9" s="54">
        <v>1.1108995620435055E-3</v>
      </c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54">
        <v>1.5966666666666667E-5</v>
      </c>
      <c r="Z9" s="54">
        <v>2.7569111111111109E-4</v>
      </c>
      <c r="AA9" s="155"/>
      <c r="AB9" s="155"/>
      <c r="AC9" s="54">
        <v>1.5966666666666667E-5</v>
      </c>
      <c r="AD9" s="54">
        <v>2.7569111111111109E-4</v>
      </c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54">
        <v>2.9299999999999996E-2</v>
      </c>
      <c r="AZ9" s="54">
        <v>0.50591333333333321</v>
      </c>
      <c r="BA9" s="54">
        <v>0.39234199070264647</v>
      </c>
      <c r="BB9" s="54">
        <v>6.7744383727990289</v>
      </c>
      <c r="BC9" s="54">
        <v>2.9299999999999996E-2</v>
      </c>
      <c r="BD9" s="54">
        <v>0.50591333333333321</v>
      </c>
      <c r="BE9" s="53" t="s">
        <v>58</v>
      </c>
      <c r="BF9" s="53" t="s">
        <v>59</v>
      </c>
      <c r="BG9" s="55">
        <v>34881</v>
      </c>
      <c r="BH9" s="53" t="s">
        <v>60</v>
      </c>
      <c r="BI9" s="53" t="s">
        <v>60</v>
      </c>
      <c r="BJ9" s="155"/>
      <c r="BK9" s="53" t="s">
        <v>60</v>
      </c>
      <c r="BL9" s="53" t="s">
        <v>60</v>
      </c>
      <c r="BM9" s="155"/>
      <c r="BN9" s="53" t="s">
        <v>60</v>
      </c>
      <c r="BO9" s="53" t="s">
        <v>60</v>
      </c>
      <c r="BP9" s="155"/>
      <c r="BQ9" s="53" t="s">
        <v>60</v>
      </c>
      <c r="BR9" s="53" t="s">
        <v>60</v>
      </c>
      <c r="BS9" s="155"/>
      <c r="BT9" s="53" t="s">
        <v>60</v>
      </c>
      <c r="BU9" s="53" t="s">
        <v>60</v>
      </c>
      <c r="BV9" s="155"/>
      <c r="BW9" s="53" t="s">
        <v>60</v>
      </c>
      <c r="BX9" s="53" t="s">
        <v>60</v>
      </c>
      <c r="BY9" s="155"/>
      <c r="BZ9" s="53" t="s">
        <v>60</v>
      </c>
      <c r="CA9" s="53" t="s">
        <v>60</v>
      </c>
      <c r="CB9" s="155"/>
      <c r="CC9" s="53" t="s">
        <v>60</v>
      </c>
      <c r="CD9" s="53" t="s">
        <v>60</v>
      </c>
      <c r="CE9" s="155"/>
      <c r="CF9" s="53" t="s">
        <v>60</v>
      </c>
      <c r="CG9" s="53" t="s">
        <v>60</v>
      </c>
      <c r="CH9" s="155"/>
      <c r="CI9" s="53" t="s">
        <v>60</v>
      </c>
      <c r="CJ9" s="53" t="s">
        <v>60</v>
      </c>
      <c r="CK9" s="155"/>
      <c r="CL9" s="53" t="s">
        <v>60</v>
      </c>
      <c r="CM9" s="53" t="s">
        <v>60</v>
      </c>
      <c r="CN9" s="155"/>
    </row>
    <row r="10" spans="1:92" ht="15" customHeight="1">
      <c r="A10" s="53" t="s">
        <v>49</v>
      </c>
      <c r="B10" s="54">
        <v>50931</v>
      </c>
      <c r="C10" s="53" t="s">
        <v>76</v>
      </c>
      <c r="D10" s="53" t="s">
        <v>77</v>
      </c>
      <c r="E10" s="53" t="s">
        <v>78</v>
      </c>
      <c r="F10" s="53" t="s">
        <v>303</v>
      </c>
      <c r="G10" s="53" t="s">
        <v>53</v>
      </c>
      <c r="H10" s="53" t="s">
        <v>53</v>
      </c>
      <c r="I10" s="54">
        <v>30</v>
      </c>
      <c r="J10" s="54">
        <v>518</v>
      </c>
      <c r="K10" s="54">
        <v>17.266666666666666</v>
      </c>
      <c r="L10" s="53" t="s">
        <v>49</v>
      </c>
      <c r="M10" s="54">
        <v>1.0671857271906801E-2</v>
      </c>
      <c r="N10" s="54">
        <v>1.1108995620435055E-3</v>
      </c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54">
        <v>1.5966666666666667E-5</v>
      </c>
      <c r="Z10" s="54">
        <v>2.7569111111111109E-4</v>
      </c>
      <c r="AA10" s="155"/>
      <c r="AB10" s="155"/>
      <c r="AC10" s="54">
        <v>1.5966666666666667E-5</v>
      </c>
      <c r="AD10" s="54">
        <v>2.7569111111111109E-4</v>
      </c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54">
        <v>2.9299999999999996E-2</v>
      </c>
      <c r="AZ10" s="54">
        <v>0.50591333333333321</v>
      </c>
      <c r="BA10" s="54">
        <v>0.39234199070264647</v>
      </c>
      <c r="BB10" s="54">
        <v>6.7744383727990289</v>
      </c>
      <c r="BC10" s="54">
        <v>2.9299999999999996E-2</v>
      </c>
      <c r="BD10" s="54">
        <v>0.50591333333333321</v>
      </c>
      <c r="BE10" s="53" t="s">
        <v>58</v>
      </c>
      <c r="BF10" s="53" t="s">
        <v>59</v>
      </c>
      <c r="BG10" s="55">
        <v>34881</v>
      </c>
      <c r="BH10" s="53" t="s">
        <v>60</v>
      </c>
      <c r="BI10" s="53" t="s">
        <v>60</v>
      </c>
      <c r="BJ10" s="155"/>
      <c r="BK10" s="53" t="s">
        <v>60</v>
      </c>
      <c r="BL10" s="53" t="s">
        <v>60</v>
      </c>
      <c r="BM10" s="155"/>
      <c r="BN10" s="53" t="s">
        <v>60</v>
      </c>
      <c r="BO10" s="53" t="s">
        <v>60</v>
      </c>
      <c r="BP10" s="155"/>
      <c r="BQ10" s="53" t="s">
        <v>60</v>
      </c>
      <c r="BR10" s="53" t="s">
        <v>60</v>
      </c>
      <c r="BS10" s="155"/>
      <c r="BT10" s="53" t="s">
        <v>60</v>
      </c>
      <c r="BU10" s="53" t="s">
        <v>60</v>
      </c>
      <c r="BV10" s="155"/>
      <c r="BW10" s="53" t="s">
        <v>60</v>
      </c>
      <c r="BX10" s="53" t="s">
        <v>60</v>
      </c>
      <c r="BY10" s="155"/>
      <c r="BZ10" s="53" t="s">
        <v>60</v>
      </c>
      <c r="CA10" s="53" t="s">
        <v>60</v>
      </c>
      <c r="CB10" s="155"/>
      <c r="CC10" s="53" t="s">
        <v>60</v>
      </c>
      <c r="CD10" s="53" t="s">
        <v>60</v>
      </c>
      <c r="CE10" s="155"/>
      <c r="CF10" s="53" t="s">
        <v>60</v>
      </c>
      <c r="CG10" s="53" t="s">
        <v>60</v>
      </c>
      <c r="CH10" s="155"/>
      <c r="CI10" s="53" t="s">
        <v>60</v>
      </c>
      <c r="CJ10" s="53" t="s">
        <v>60</v>
      </c>
      <c r="CK10" s="155"/>
      <c r="CL10" s="53" t="s">
        <v>60</v>
      </c>
      <c r="CM10" s="53" t="s">
        <v>60</v>
      </c>
      <c r="CN10" s="155"/>
    </row>
  </sheetData>
  <sortState ref="A3:CN9">
    <sortCondition ref="BB3:BB9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2">
    <tabColor rgb="FF00B0F0"/>
  </sheetPr>
  <dimension ref="A1:HJ210"/>
  <sheetViews>
    <sheetView workbookViewId="0">
      <selection activeCell="F107" sqref="F107"/>
    </sheetView>
  </sheetViews>
  <sheetFormatPr defaultColWidth="18" defaultRowHeight="12.75"/>
  <cols>
    <col min="1" max="1" width="44.140625" style="210" customWidth="1"/>
    <col min="2" max="2" width="19.85546875" style="210" bestFit="1" customWidth="1"/>
    <col min="3" max="6" width="26" style="210" bestFit="1" customWidth="1"/>
    <col min="7" max="10" width="12.28515625" style="210" bestFit="1" customWidth="1"/>
    <col min="11" max="11" width="16.28515625" style="210" bestFit="1" customWidth="1"/>
    <col min="12" max="13" width="12.28515625" style="210" bestFit="1" customWidth="1"/>
    <col min="14" max="14" width="19.85546875" style="210" bestFit="1" customWidth="1"/>
    <col min="15" max="16" width="12.28515625" style="210" bestFit="1" customWidth="1"/>
    <col min="17" max="17" width="13.140625" style="210" customWidth="1"/>
    <col min="18" max="18" width="16" style="210" bestFit="1" customWidth="1"/>
    <col min="19" max="19" width="12.28515625" style="210" bestFit="1" customWidth="1"/>
    <col min="20" max="20" width="12.5703125" style="210" bestFit="1" customWidth="1"/>
    <col min="21" max="21" width="12.85546875" style="210" bestFit="1" customWidth="1"/>
    <col min="22" max="22" width="12.28515625" style="210" bestFit="1" customWidth="1"/>
    <col min="23" max="23" width="12.28515625" style="239" bestFit="1" customWidth="1"/>
    <col min="24" max="24" width="15.5703125" style="239" bestFit="1" customWidth="1"/>
    <col min="25" max="27" width="12.85546875" style="239" bestFit="1" customWidth="1"/>
    <col min="28" max="31" width="12.28515625" style="239" bestFit="1" customWidth="1"/>
    <col min="32" max="32" width="12.85546875" style="239" bestFit="1" customWidth="1"/>
    <col min="33" max="34" width="12.28515625" style="239" bestFit="1" customWidth="1"/>
    <col min="35" max="35" width="15.42578125" style="239" bestFit="1" customWidth="1"/>
    <col min="36" max="36" width="14.85546875" style="239" bestFit="1" customWidth="1"/>
    <col min="37" max="37" width="15.42578125" style="239" bestFit="1" customWidth="1"/>
    <col min="38" max="39" width="13.7109375" style="239" bestFit="1" customWidth="1"/>
    <col min="40" max="47" width="12.28515625" style="239" bestFit="1" customWidth="1"/>
    <col min="48" max="48" width="12.42578125" style="239" bestFit="1" customWidth="1"/>
    <col min="49" max="50" width="12.28515625" style="239" bestFit="1" customWidth="1"/>
    <col min="51" max="51" width="14.5703125" style="239" bestFit="1" customWidth="1"/>
    <col min="52" max="52" width="16.7109375" style="239" bestFit="1" customWidth="1"/>
    <col min="53" max="54" width="12.7109375" style="239" bestFit="1" customWidth="1"/>
    <col min="55" max="55" width="14.5703125" style="239" bestFit="1" customWidth="1"/>
    <col min="56" max="58" width="12.28515625" style="239" bestFit="1" customWidth="1"/>
    <col min="59" max="59" width="12.7109375" style="239" bestFit="1" customWidth="1"/>
    <col min="60" max="60" width="14.42578125" style="239" customWidth="1"/>
    <col min="61" max="62" width="13.85546875" style="239" bestFit="1" customWidth="1"/>
    <col min="63" max="64" width="12.28515625" style="239" bestFit="1" customWidth="1"/>
    <col min="65" max="65" width="12.42578125" style="239" customWidth="1"/>
    <col min="66" max="68" width="15.5703125" style="239" bestFit="1" customWidth="1"/>
    <col min="69" max="69" width="12.28515625" style="239" bestFit="1" customWidth="1"/>
    <col min="70" max="70" width="14.5703125" style="239" bestFit="1" customWidth="1"/>
    <col min="71" max="71" width="22.28515625" style="239" bestFit="1" customWidth="1"/>
    <col min="72" max="73" width="14.5703125" style="239" bestFit="1" customWidth="1"/>
    <col min="74" max="74" width="13.140625" style="239" bestFit="1" customWidth="1"/>
    <col min="75" max="78" width="12.28515625" style="239" bestFit="1" customWidth="1"/>
    <col min="79" max="79" width="22.28515625" style="239" bestFit="1" customWidth="1"/>
    <col min="80" max="84" width="12.28515625" style="239" bestFit="1" customWidth="1"/>
    <col min="85" max="85" width="16.5703125" style="210" bestFit="1" customWidth="1"/>
    <col min="86" max="86" width="18" style="210" customWidth="1"/>
    <col min="87" max="87" width="14.28515625" style="210" bestFit="1" customWidth="1"/>
    <col min="88" max="88" width="13.140625" style="210" bestFit="1" customWidth="1"/>
    <col min="89" max="90" width="12.28515625" style="210" bestFit="1" customWidth="1"/>
    <col min="91" max="91" width="13.140625" style="210" bestFit="1" customWidth="1"/>
    <col min="92" max="101" width="12.28515625" style="210" bestFit="1" customWidth="1"/>
    <col min="102" max="103" width="13.140625" style="210" bestFit="1" customWidth="1"/>
    <col min="104" max="105" width="12.28515625" style="210" bestFit="1" customWidth="1"/>
    <col min="106" max="106" width="26.140625" style="210" bestFit="1" customWidth="1"/>
    <col min="107" max="107" width="13.140625" style="210" bestFit="1" customWidth="1"/>
    <col min="108" max="111" width="12.28515625" style="210" bestFit="1" customWidth="1"/>
    <col min="112" max="112" width="14.42578125" style="210" bestFit="1" customWidth="1"/>
    <col min="113" max="119" width="12.28515625" style="210" bestFit="1" customWidth="1"/>
    <col min="120" max="120" width="17.85546875" style="210" customWidth="1"/>
    <col min="121" max="121" width="13.85546875" style="210" bestFit="1" customWidth="1"/>
    <col min="122" max="122" width="13.5703125" style="210" bestFit="1" customWidth="1"/>
    <col min="123" max="124" width="12.85546875" style="210" bestFit="1" customWidth="1"/>
    <col min="125" max="130" width="12.28515625" style="210" bestFit="1" customWidth="1"/>
    <col min="131" max="131" width="14.5703125" style="210" bestFit="1" customWidth="1"/>
    <col min="132" max="132" width="12.28515625" style="210" bestFit="1" customWidth="1"/>
    <col min="133" max="16384" width="18" style="210"/>
  </cols>
  <sheetData>
    <row r="1" spans="1:218" s="205" customFormat="1">
      <c r="A1" s="204"/>
      <c r="B1" s="417" t="s">
        <v>142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AL1" s="206"/>
      <c r="AM1" s="206"/>
      <c r="AN1" s="206"/>
      <c r="AO1" s="206"/>
      <c r="AP1" s="206"/>
      <c r="AQ1" s="206"/>
      <c r="AR1" s="206"/>
      <c r="AS1" s="206"/>
      <c r="AT1" s="206"/>
    </row>
    <row r="2" spans="1:218" s="213" customFormat="1" ht="15">
      <c r="A2" s="207"/>
      <c r="B2" s="208" t="s">
        <v>66</v>
      </c>
      <c r="C2" s="209" t="s">
        <v>76</v>
      </c>
      <c r="D2" s="209" t="s">
        <v>76</v>
      </c>
      <c r="E2" s="208" t="s">
        <v>50</v>
      </c>
      <c r="F2" s="208" t="s">
        <v>50</v>
      </c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D2" s="210"/>
      <c r="CE2" s="210"/>
      <c r="CF2" s="210"/>
      <c r="CG2" s="210"/>
      <c r="CH2" s="210"/>
      <c r="CI2" s="210"/>
      <c r="CJ2" s="210"/>
      <c r="CK2" s="210"/>
      <c r="CL2" s="210"/>
      <c r="CM2" s="210"/>
      <c r="CN2" s="210"/>
      <c r="CO2" s="210"/>
      <c r="CP2" s="210"/>
      <c r="CQ2" s="210"/>
      <c r="CR2" s="210"/>
      <c r="CS2" s="210"/>
      <c r="CT2" s="210"/>
      <c r="CU2" s="210"/>
      <c r="CV2" s="210"/>
      <c r="CW2" s="210"/>
      <c r="CX2" s="210"/>
      <c r="CY2" s="210"/>
      <c r="CZ2" s="210"/>
      <c r="DA2" s="210"/>
      <c r="DB2" s="210"/>
      <c r="DC2" s="210"/>
      <c r="DD2" s="210"/>
      <c r="DE2" s="210"/>
      <c r="DF2" s="210"/>
      <c r="DG2" s="210"/>
      <c r="DH2" s="210"/>
      <c r="DI2" s="210"/>
      <c r="DJ2" s="210"/>
      <c r="DK2" s="210"/>
      <c r="DL2" s="210"/>
      <c r="DM2" s="210"/>
      <c r="DN2" s="210"/>
      <c r="DO2" s="210"/>
      <c r="DP2" s="210"/>
      <c r="DQ2" s="210"/>
      <c r="DR2" s="210"/>
      <c r="DS2" s="210"/>
      <c r="DT2" s="210"/>
      <c r="DU2" s="210"/>
      <c r="DV2" s="210"/>
      <c r="DW2" s="210"/>
      <c r="DX2" s="210"/>
      <c r="DY2" s="210"/>
      <c r="DZ2" s="210"/>
      <c r="EA2" s="210"/>
      <c r="EB2" s="210"/>
      <c r="EC2" s="211"/>
      <c r="ED2" s="211"/>
      <c r="EE2" s="211"/>
      <c r="EF2" s="211"/>
      <c r="EG2" s="211"/>
      <c r="EH2" s="211"/>
      <c r="EI2" s="211"/>
      <c r="EJ2" s="211"/>
      <c r="EK2" s="211"/>
      <c r="EL2" s="211"/>
      <c r="EM2" s="211"/>
      <c r="EN2" s="211"/>
      <c r="EO2" s="211"/>
      <c r="EP2" s="211"/>
      <c r="EQ2" s="211"/>
      <c r="ER2" s="211"/>
      <c r="ES2" s="211"/>
      <c r="ET2" s="211"/>
      <c r="EU2" s="211"/>
      <c r="EV2" s="211"/>
      <c r="EW2" s="211"/>
      <c r="EX2" s="211"/>
      <c r="EY2" s="211"/>
      <c r="EZ2" s="211"/>
      <c r="FA2" s="211"/>
      <c r="FB2" s="211"/>
      <c r="FC2" s="211"/>
      <c r="FD2" s="211"/>
      <c r="FE2" s="211"/>
      <c r="FF2" s="211"/>
      <c r="FG2" s="211"/>
      <c r="FH2" s="211"/>
      <c r="FI2" s="211"/>
      <c r="FJ2" s="211"/>
      <c r="FK2" s="211"/>
      <c r="FL2" s="211"/>
      <c r="FM2" s="211"/>
      <c r="FN2" s="211"/>
      <c r="FO2" s="211"/>
      <c r="FP2" s="211"/>
      <c r="FQ2" s="211"/>
      <c r="FR2" s="211"/>
      <c r="FS2" s="211"/>
      <c r="FT2" s="211"/>
      <c r="FU2" s="211"/>
      <c r="FV2" s="211"/>
      <c r="FW2" s="211"/>
      <c r="FX2" s="211"/>
      <c r="FY2" s="211"/>
      <c r="FZ2" s="211"/>
      <c r="GA2" s="211"/>
      <c r="GB2" s="211"/>
      <c r="GC2" s="211"/>
      <c r="GD2" s="211"/>
      <c r="GE2" s="211"/>
      <c r="GF2" s="211"/>
      <c r="GG2" s="211"/>
      <c r="GH2" s="211"/>
      <c r="GI2" s="211"/>
      <c r="GJ2" s="211"/>
      <c r="GK2" s="211"/>
      <c r="GL2" s="211"/>
      <c r="GM2" s="211"/>
      <c r="GN2" s="211"/>
      <c r="GO2" s="211"/>
      <c r="GP2" s="211"/>
      <c r="GQ2" s="211"/>
      <c r="GR2" s="211"/>
      <c r="GS2" s="211"/>
      <c r="GT2" s="211"/>
      <c r="GU2" s="211"/>
      <c r="GV2" s="211"/>
      <c r="GW2" s="211"/>
      <c r="GX2" s="211"/>
      <c r="GY2" s="211"/>
      <c r="GZ2" s="211"/>
      <c r="HA2" s="211"/>
      <c r="HB2" s="211"/>
      <c r="HC2" s="211"/>
      <c r="HD2" s="211"/>
      <c r="HE2" s="211"/>
      <c r="HF2" s="211"/>
      <c r="HG2" s="211"/>
      <c r="HH2" s="211"/>
      <c r="HI2" s="212"/>
      <c r="HJ2" s="212"/>
    </row>
    <row r="3" spans="1:218" s="205" customFormat="1" ht="15">
      <c r="A3" s="204" t="s">
        <v>122</v>
      </c>
      <c r="B3" s="214">
        <v>10373</v>
      </c>
      <c r="C3" s="209">
        <v>50931</v>
      </c>
      <c r="D3" s="209">
        <v>50931</v>
      </c>
      <c r="E3" s="214">
        <v>667</v>
      </c>
      <c r="F3" s="214">
        <v>667</v>
      </c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0"/>
      <c r="BM3" s="210"/>
      <c r="BN3" s="210"/>
      <c r="BO3" s="210"/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10"/>
      <c r="CG3" s="210"/>
      <c r="CH3" s="210"/>
      <c r="CI3" s="210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0"/>
      <c r="CV3" s="210"/>
      <c r="CW3" s="210"/>
      <c r="CX3" s="210"/>
      <c r="CY3" s="210"/>
      <c r="CZ3" s="210"/>
      <c r="DA3" s="210"/>
      <c r="DB3" s="210"/>
      <c r="DC3" s="210"/>
      <c r="DD3" s="210"/>
      <c r="DE3" s="210"/>
      <c r="DF3" s="210"/>
      <c r="DG3" s="210"/>
      <c r="DH3" s="210"/>
      <c r="DI3" s="210"/>
      <c r="DJ3" s="210"/>
      <c r="DK3" s="210"/>
      <c r="DL3" s="210"/>
      <c r="DM3" s="210"/>
      <c r="DN3" s="210"/>
      <c r="DO3" s="210"/>
      <c r="DP3" s="210"/>
      <c r="DQ3" s="210"/>
      <c r="DR3" s="210"/>
      <c r="DS3" s="210"/>
      <c r="DT3" s="210"/>
      <c r="DU3" s="210"/>
      <c r="DV3" s="210"/>
      <c r="DW3" s="210"/>
      <c r="DX3" s="210"/>
      <c r="DY3" s="210"/>
      <c r="DZ3" s="210"/>
      <c r="EA3" s="210"/>
      <c r="EB3" s="210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06"/>
      <c r="HJ3" s="206"/>
    </row>
    <row r="4" spans="1:218" s="213" customFormat="1" ht="15">
      <c r="A4" s="207" t="s">
        <v>123</v>
      </c>
      <c r="B4" s="208" t="s">
        <v>52</v>
      </c>
      <c r="C4" s="209" t="s">
        <v>302</v>
      </c>
      <c r="D4" s="209" t="s">
        <v>303</v>
      </c>
      <c r="E4" s="208" t="s">
        <v>52</v>
      </c>
      <c r="F4" s="208" t="s">
        <v>61</v>
      </c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  <c r="EY4" s="215"/>
      <c r="EZ4" s="215"/>
      <c r="FA4" s="215"/>
      <c r="FB4" s="215"/>
      <c r="FC4" s="215"/>
      <c r="FD4" s="215"/>
      <c r="FE4" s="215"/>
      <c r="FF4" s="215"/>
      <c r="FG4" s="215"/>
      <c r="FH4" s="215"/>
      <c r="FI4" s="215"/>
      <c r="FJ4" s="215"/>
      <c r="FK4" s="215"/>
      <c r="FL4" s="215"/>
      <c r="FM4" s="215"/>
      <c r="FN4" s="215"/>
      <c r="FO4" s="215"/>
      <c r="FP4" s="215"/>
      <c r="FQ4" s="215"/>
      <c r="FR4" s="215"/>
      <c r="FS4" s="215"/>
      <c r="FT4" s="215"/>
      <c r="FU4" s="215"/>
      <c r="FV4" s="215"/>
      <c r="FW4" s="215"/>
      <c r="FX4" s="215"/>
      <c r="FY4" s="215"/>
      <c r="FZ4" s="215"/>
      <c r="GA4" s="215"/>
      <c r="GB4" s="215"/>
      <c r="GC4" s="215"/>
      <c r="GD4" s="215"/>
      <c r="GE4" s="215"/>
      <c r="GF4" s="215"/>
      <c r="GG4" s="215"/>
      <c r="GH4" s="215"/>
      <c r="GI4" s="215"/>
      <c r="GJ4" s="215"/>
      <c r="GK4" s="215"/>
      <c r="GL4" s="215"/>
      <c r="GM4" s="215"/>
      <c r="GN4" s="215"/>
      <c r="GO4" s="215"/>
      <c r="GP4" s="215"/>
      <c r="GQ4" s="215"/>
      <c r="GR4" s="215"/>
      <c r="GS4" s="215"/>
      <c r="GT4" s="215"/>
      <c r="GU4" s="215"/>
      <c r="GV4" s="215"/>
      <c r="GW4" s="215"/>
      <c r="GX4" s="215"/>
      <c r="GY4" s="215"/>
      <c r="GZ4" s="215"/>
      <c r="HA4" s="215"/>
      <c r="HB4" s="215"/>
      <c r="HC4" s="215"/>
      <c r="HD4" s="215"/>
      <c r="HE4" s="215"/>
      <c r="HF4" s="215"/>
      <c r="HG4" s="215"/>
      <c r="HH4" s="215"/>
      <c r="HI4" s="212"/>
      <c r="HJ4" s="212"/>
    </row>
    <row r="5" spans="1:218" ht="15">
      <c r="A5" s="216">
        <v>1</v>
      </c>
      <c r="B5" s="217">
        <v>2.2646852374524466E-2</v>
      </c>
      <c r="C5" s="217">
        <v>3.3099999999999997E-2</v>
      </c>
      <c r="D5" s="217">
        <v>3.3099999999999997E-2</v>
      </c>
      <c r="E5" s="217">
        <v>0.141709538258247</v>
      </c>
      <c r="F5" s="217">
        <v>0.16347155092084301</v>
      </c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9"/>
      <c r="HJ5" s="219"/>
    </row>
    <row r="6" spans="1:218" ht="15">
      <c r="A6" s="216">
        <v>2</v>
      </c>
      <c r="B6" s="217">
        <v>2.1229757887013926E-2</v>
      </c>
      <c r="C6" s="217">
        <v>3.4099999999999998E-2</v>
      </c>
      <c r="D6" s="217">
        <v>3.4099999999999998E-2</v>
      </c>
      <c r="E6" s="217">
        <v>0.15112464811622101</v>
      </c>
      <c r="F6" s="217">
        <v>0.17796432074631899</v>
      </c>
      <c r="G6" s="220"/>
      <c r="H6" s="220"/>
      <c r="I6" s="220"/>
      <c r="J6" s="220"/>
      <c r="K6" s="23"/>
      <c r="L6" s="221"/>
      <c r="M6" s="222"/>
      <c r="N6" s="27"/>
      <c r="O6" s="27"/>
      <c r="P6" s="27"/>
      <c r="Q6" s="27"/>
      <c r="R6" s="23"/>
      <c r="S6" s="23"/>
      <c r="T6" s="23"/>
      <c r="U6" s="220"/>
      <c r="V6" s="223"/>
      <c r="W6" s="224"/>
      <c r="X6" s="24"/>
      <c r="Y6" s="24"/>
      <c r="Z6" s="23"/>
      <c r="AA6" s="221"/>
      <c r="AB6" s="23"/>
      <c r="AC6" s="23"/>
      <c r="AD6" s="23"/>
      <c r="AE6" s="23"/>
      <c r="AF6" s="23"/>
      <c r="AG6" s="220"/>
      <c r="AH6" s="23"/>
      <c r="AI6" s="23"/>
      <c r="AJ6" s="23"/>
      <c r="AK6" s="225"/>
      <c r="AL6" s="23"/>
      <c r="AM6" s="23"/>
      <c r="AN6" s="225"/>
      <c r="AO6" s="221"/>
      <c r="AP6" s="221"/>
      <c r="AQ6" s="221"/>
      <c r="AR6" s="23"/>
      <c r="AS6" s="221"/>
      <c r="AT6" s="23"/>
      <c r="AU6" s="23"/>
      <c r="AV6" s="225"/>
      <c r="AW6" s="23"/>
      <c r="AX6" s="23"/>
      <c r="AY6" s="23"/>
      <c r="AZ6" s="221"/>
      <c r="BA6" s="23"/>
      <c r="BB6" s="220"/>
      <c r="BC6" s="23"/>
      <c r="BD6" s="23"/>
      <c r="BE6" s="220"/>
      <c r="BF6" s="23"/>
      <c r="BG6" s="23"/>
      <c r="BH6" s="221"/>
      <c r="BI6" s="23"/>
      <c r="BJ6" s="226"/>
      <c r="BK6" s="23"/>
      <c r="BL6" s="23"/>
      <c r="BM6" s="23"/>
      <c r="BN6" s="23"/>
      <c r="BO6" s="23"/>
      <c r="BP6" s="23"/>
      <c r="BQ6" s="220"/>
      <c r="BR6" s="23"/>
      <c r="BS6" s="23"/>
      <c r="BT6" s="23"/>
      <c r="BU6" s="23"/>
      <c r="BV6" s="225"/>
      <c r="BW6" s="220"/>
      <c r="BX6" s="227"/>
      <c r="BY6" s="221"/>
      <c r="BZ6" s="23"/>
      <c r="CA6" s="23"/>
      <c r="CB6" s="220"/>
      <c r="CC6" s="23"/>
      <c r="CD6" s="221"/>
      <c r="CE6" s="23"/>
      <c r="CF6" s="220"/>
      <c r="CG6" s="225"/>
      <c r="CH6" s="227"/>
      <c r="CI6" s="220"/>
      <c r="CJ6" s="23"/>
      <c r="CK6" s="27"/>
      <c r="CL6" s="27"/>
      <c r="CM6" s="23"/>
      <c r="CN6" s="23"/>
      <c r="CO6" s="221"/>
      <c r="CP6" s="23"/>
      <c r="CQ6" s="221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20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25"/>
      <c r="DS6" s="23"/>
      <c r="DT6" s="23"/>
      <c r="DU6" s="227"/>
      <c r="DV6" s="23"/>
      <c r="DW6" s="23"/>
      <c r="DX6" s="23"/>
      <c r="DY6" s="228"/>
      <c r="DZ6" s="23"/>
      <c r="EA6" s="23"/>
      <c r="EB6" s="23"/>
      <c r="EC6" s="219"/>
      <c r="ED6" s="219"/>
    </row>
    <row r="7" spans="1:218" ht="15">
      <c r="A7" s="216">
        <v>3</v>
      </c>
      <c r="B7" s="217">
        <v>2.4990087421078177E-2</v>
      </c>
      <c r="C7" s="217">
        <v>2.07E-2</v>
      </c>
      <c r="D7" s="217">
        <v>2.07E-2</v>
      </c>
      <c r="E7" s="217">
        <v>0.161483163101132</v>
      </c>
      <c r="F7" s="217">
        <v>0.17246074221468399</v>
      </c>
      <c r="G7" s="23"/>
      <c r="H7" s="23"/>
      <c r="I7" s="23"/>
      <c r="J7" s="27"/>
      <c r="K7" s="23"/>
      <c r="L7" s="23"/>
      <c r="M7" s="222"/>
      <c r="N7" s="27"/>
      <c r="O7" s="27"/>
      <c r="P7" s="27"/>
      <c r="Q7" s="27"/>
      <c r="R7" s="23"/>
      <c r="S7" s="23"/>
      <c r="T7" s="23"/>
      <c r="U7" s="23"/>
      <c r="V7" s="23"/>
      <c r="W7" s="24"/>
      <c r="X7" s="24"/>
      <c r="Y7" s="24"/>
      <c r="Z7" s="23"/>
      <c r="AA7" s="23"/>
      <c r="AB7" s="23"/>
      <c r="AC7" s="23"/>
      <c r="AD7" s="23"/>
      <c r="AE7" s="23"/>
      <c r="AF7" s="23"/>
      <c r="AG7" s="220"/>
      <c r="AH7" s="23"/>
      <c r="AI7" s="23"/>
      <c r="AJ7" s="23"/>
      <c r="AK7" s="23"/>
      <c r="AL7" s="23"/>
      <c r="AM7" s="23"/>
      <c r="AN7" s="229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29"/>
      <c r="BA7" s="23"/>
      <c r="BB7" s="229"/>
      <c r="BC7" s="23"/>
      <c r="BD7" s="23"/>
      <c r="BE7" s="229"/>
      <c r="BF7" s="23"/>
      <c r="BG7" s="23"/>
      <c r="BH7" s="229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20"/>
      <c r="CC7" s="23"/>
      <c r="CD7" s="221"/>
      <c r="CE7" s="23"/>
      <c r="CF7" s="229"/>
      <c r="CG7" s="223"/>
      <c r="CH7" s="23"/>
      <c r="CI7" s="23"/>
      <c r="CJ7" s="23"/>
      <c r="CK7" s="27"/>
      <c r="CL7" s="27"/>
      <c r="CM7" s="23"/>
      <c r="CN7" s="23"/>
      <c r="CO7" s="219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228"/>
      <c r="DZ7" s="23"/>
      <c r="EA7" s="23"/>
      <c r="EB7" s="23"/>
      <c r="EC7" s="219"/>
      <c r="ED7" s="219"/>
    </row>
    <row r="8" spans="1:218" ht="15">
      <c r="A8" s="216">
        <v>4</v>
      </c>
      <c r="B8" s="230"/>
      <c r="C8" s="231"/>
      <c r="D8" s="231"/>
      <c r="E8" s="230"/>
      <c r="F8" s="231"/>
      <c r="G8" s="232"/>
      <c r="H8" s="232"/>
      <c r="I8" s="233"/>
      <c r="J8" s="234"/>
      <c r="K8" s="232"/>
      <c r="L8" s="233"/>
      <c r="M8" s="235"/>
      <c r="N8" s="219"/>
      <c r="O8" s="219"/>
      <c r="P8" s="219"/>
      <c r="Q8" s="219"/>
      <c r="R8" s="219"/>
      <c r="S8" s="219"/>
      <c r="T8" s="219"/>
      <c r="U8" s="219"/>
      <c r="V8" s="219"/>
      <c r="W8" s="229"/>
      <c r="X8" s="229"/>
      <c r="Y8" s="229"/>
      <c r="Z8" s="229"/>
      <c r="AA8" s="229"/>
      <c r="AB8" s="229"/>
      <c r="AC8" s="71"/>
      <c r="AD8" s="71"/>
      <c r="AE8" s="71"/>
      <c r="AF8" s="71"/>
      <c r="AG8" s="229"/>
      <c r="AH8" s="71"/>
      <c r="AI8" s="71"/>
      <c r="AJ8" s="229"/>
      <c r="AK8" s="229"/>
      <c r="AL8" s="71"/>
      <c r="AM8" s="229"/>
      <c r="AN8" s="229"/>
      <c r="AO8" s="229"/>
      <c r="AP8" s="229"/>
      <c r="AQ8" s="229"/>
      <c r="AR8" s="229"/>
      <c r="AS8" s="229"/>
      <c r="AT8" s="229"/>
      <c r="AU8" s="71"/>
      <c r="AV8" s="71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36"/>
      <c r="DZ8" s="219"/>
      <c r="EA8" s="219"/>
      <c r="EB8" s="219"/>
      <c r="EC8" s="219"/>
      <c r="ED8" s="219"/>
    </row>
    <row r="9" spans="1:218" ht="15">
      <c r="A9" s="216">
        <v>5</v>
      </c>
      <c r="B9" s="230"/>
      <c r="C9" s="231"/>
      <c r="D9" s="231"/>
      <c r="E9" s="230"/>
      <c r="F9" s="231"/>
      <c r="G9" s="237"/>
      <c r="H9" s="237"/>
      <c r="I9" s="216"/>
      <c r="J9" s="234"/>
      <c r="K9" s="237"/>
      <c r="L9" s="216"/>
      <c r="M9" s="238"/>
      <c r="AC9" s="23"/>
      <c r="AD9" s="23"/>
      <c r="AE9" s="23"/>
      <c r="AF9" s="23"/>
      <c r="AH9" s="23"/>
      <c r="AI9" s="23"/>
      <c r="AL9" s="23"/>
      <c r="AU9" s="23"/>
      <c r="DY9" s="240"/>
    </row>
    <row r="10" spans="1:218" ht="15">
      <c r="A10" s="216">
        <v>6</v>
      </c>
      <c r="B10" s="230"/>
      <c r="C10" s="231"/>
      <c r="D10" s="231"/>
      <c r="E10" s="230"/>
      <c r="F10" s="231"/>
      <c r="G10" s="237"/>
      <c r="H10" s="237"/>
      <c r="I10" s="216"/>
      <c r="J10" s="234"/>
      <c r="K10" s="237"/>
      <c r="L10" s="216"/>
      <c r="M10" s="238"/>
      <c r="AC10" s="23"/>
      <c r="AD10" s="23"/>
      <c r="AE10" s="23"/>
      <c r="AF10" s="23"/>
      <c r="BN10" s="23"/>
      <c r="BO10" s="23"/>
      <c r="CD10" s="23"/>
      <c r="DY10" s="240"/>
    </row>
    <row r="11" spans="1:218" ht="15">
      <c r="A11" s="216">
        <v>7</v>
      </c>
      <c r="B11" s="239"/>
      <c r="C11" s="239"/>
      <c r="D11" s="239"/>
      <c r="E11" s="239"/>
      <c r="F11" s="239"/>
      <c r="G11" s="237"/>
      <c r="H11" s="216"/>
      <c r="I11" s="216"/>
      <c r="J11" s="234"/>
      <c r="K11" s="237"/>
      <c r="L11" s="216"/>
      <c r="M11" s="238"/>
      <c r="AP11" s="23"/>
      <c r="BN11" s="23"/>
      <c r="BO11" s="23"/>
      <c r="CD11" s="23"/>
      <c r="DY11" s="240"/>
    </row>
    <row r="12" spans="1:218" ht="15">
      <c r="A12" s="216">
        <v>8</v>
      </c>
      <c r="B12" s="241"/>
      <c r="C12" s="241"/>
      <c r="D12" s="241"/>
      <c r="E12" s="241"/>
      <c r="F12" s="241"/>
      <c r="G12" s="237"/>
      <c r="H12" s="216"/>
      <c r="I12" s="216"/>
      <c r="J12" s="234"/>
      <c r="K12" s="237"/>
      <c r="L12" s="216"/>
      <c r="M12" s="238"/>
      <c r="AO12" s="242"/>
      <c r="AP12" s="23"/>
      <c r="BF12" s="23"/>
      <c r="BN12" s="23"/>
      <c r="BO12" s="23"/>
      <c r="DY12" s="240"/>
    </row>
    <row r="13" spans="1:218" ht="15">
      <c r="A13" s="216">
        <v>9</v>
      </c>
      <c r="G13" s="237"/>
      <c r="H13" s="216"/>
      <c r="I13" s="216"/>
      <c r="J13" s="234"/>
      <c r="K13" s="237"/>
      <c r="L13" s="216"/>
      <c r="M13" s="238"/>
      <c r="AO13" s="242"/>
      <c r="AP13" s="23"/>
      <c r="BF13" s="23"/>
      <c r="DY13" s="240"/>
    </row>
    <row r="14" spans="1:218" ht="15">
      <c r="A14" s="216">
        <v>10</v>
      </c>
      <c r="G14" s="237"/>
      <c r="H14" s="237"/>
      <c r="I14" s="237"/>
      <c r="J14" s="234"/>
      <c r="K14" s="237"/>
      <c r="L14" s="216"/>
      <c r="M14" s="238"/>
      <c r="AO14" s="242"/>
      <c r="DY14" s="240"/>
    </row>
    <row r="15" spans="1:218" ht="15">
      <c r="A15" s="216">
        <v>11</v>
      </c>
      <c r="G15" s="237"/>
      <c r="H15" s="237"/>
      <c r="I15" s="237"/>
      <c r="J15" s="234"/>
      <c r="K15" s="237"/>
      <c r="L15" s="216"/>
      <c r="M15" s="238"/>
      <c r="AO15" s="242"/>
      <c r="DY15" s="240"/>
    </row>
    <row r="16" spans="1:218" ht="15">
      <c r="A16" s="216">
        <v>12</v>
      </c>
      <c r="G16" s="237"/>
      <c r="H16" s="243"/>
      <c r="I16" s="237"/>
      <c r="J16" s="234"/>
      <c r="K16" s="237"/>
      <c r="L16" s="216"/>
      <c r="M16" s="238"/>
      <c r="AO16" s="242"/>
      <c r="DY16" s="240"/>
    </row>
    <row r="17" spans="1:129" ht="15">
      <c r="A17" s="216">
        <v>13</v>
      </c>
      <c r="G17" s="237"/>
      <c r="H17" s="243"/>
      <c r="I17" s="237"/>
      <c r="J17" s="234"/>
      <c r="K17" s="237"/>
      <c r="L17" s="216"/>
      <c r="M17" s="238"/>
      <c r="AO17" s="242"/>
      <c r="DY17" s="240"/>
    </row>
    <row r="18" spans="1:129" ht="15">
      <c r="A18" s="216">
        <v>14</v>
      </c>
      <c r="G18" s="237"/>
      <c r="H18" s="243"/>
      <c r="I18" s="237"/>
      <c r="J18" s="234"/>
      <c r="K18" s="237"/>
      <c r="L18" s="216"/>
      <c r="M18" s="238"/>
      <c r="AO18" s="242"/>
      <c r="DY18" s="240"/>
    </row>
    <row r="19" spans="1:129" ht="15">
      <c r="A19" s="216">
        <v>15</v>
      </c>
      <c r="G19" s="237"/>
      <c r="H19" s="243"/>
      <c r="I19" s="237"/>
      <c r="J19" s="234"/>
      <c r="K19" s="237"/>
      <c r="L19" s="216"/>
      <c r="M19" s="238"/>
      <c r="AO19" s="242"/>
      <c r="DY19" s="240"/>
    </row>
    <row r="20" spans="1:129" ht="15">
      <c r="A20" s="216">
        <v>16</v>
      </c>
      <c r="G20" s="237"/>
      <c r="H20" s="243"/>
      <c r="I20" s="237"/>
      <c r="J20" s="234"/>
      <c r="K20" s="237"/>
      <c r="L20" s="216"/>
      <c r="M20" s="238"/>
      <c r="AO20" s="242"/>
      <c r="DY20" s="240"/>
    </row>
    <row r="21" spans="1:129" ht="15">
      <c r="A21" s="216">
        <v>17</v>
      </c>
      <c r="B21" s="244"/>
      <c r="C21" s="237"/>
      <c r="D21" s="237"/>
      <c r="E21" s="237"/>
      <c r="F21" s="237"/>
      <c r="G21" s="237"/>
      <c r="H21" s="237"/>
      <c r="I21" s="237"/>
      <c r="J21" s="234"/>
      <c r="K21" s="237"/>
      <c r="L21" s="216"/>
      <c r="M21" s="238"/>
      <c r="N21" s="27"/>
      <c r="O21" s="27"/>
      <c r="P21" s="27"/>
      <c r="Q21" s="27"/>
      <c r="DY21" s="240"/>
    </row>
    <row r="22" spans="1:129" ht="15">
      <c r="A22" s="216">
        <v>18</v>
      </c>
      <c r="B22" s="244"/>
      <c r="C22" s="245"/>
      <c r="D22" s="237"/>
      <c r="E22" s="237"/>
      <c r="F22" s="237"/>
      <c r="G22" s="237"/>
      <c r="H22" s="237"/>
      <c r="I22" s="237"/>
      <c r="J22" s="234"/>
      <c r="K22" s="237"/>
      <c r="L22" s="216"/>
      <c r="M22" s="238"/>
      <c r="N22" s="27"/>
      <c r="O22" s="27"/>
      <c r="P22" s="27"/>
      <c r="Q22" s="27"/>
      <c r="DY22" s="240"/>
    </row>
    <row r="23" spans="1:129" ht="15">
      <c r="A23" s="216">
        <v>19</v>
      </c>
      <c r="B23" s="222"/>
      <c r="C23" s="237"/>
      <c r="D23" s="237"/>
      <c r="E23" s="237"/>
      <c r="F23" s="237"/>
      <c r="G23" s="237"/>
      <c r="H23" s="237"/>
      <c r="I23" s="237"/>
      <c r="J23" s="234"/>
      <c r="K23" s="237"/>
      <c r="L23" s="216"/>
      <c r="M23" s="238"/>
      <c r="N23" s="27"/>
      <c r="O23" s="27"/>
      <c r="P23" s="27"/>
      <c r="Q23" s="27"/>
      <c r="DY23" s="240"/>
    </row>
    <row r="24" spans="1:129" ht="15">
      <c r="A24" s="216">
        <v>20</v>
      </c>
      <c r="B24" s="222"/>
      <c r="C24" s="237"/>
      <c r="D24" s="237"/>
      <c r="E24" s="237"/>
      <c r="F24" s="237"/>
      <c r="G24" s="237"/>
      <c r="H24" s="237"/>
      <c r="I24" s="237"/>
      <c r="J24" s="234"/>
      <c r="K24" s="237"/>
      <c r="L24" s="216"/>
      <c r="M24" s="238"/>
      <c r="N24" s="27"/>
      <c r="O24" s="27"/>
      <c r="P24" s="27"/>
      <c r="Q24" s="27"/>
      <c r="DY24" s="240"/>
    </row>
    <row r="25" spans="1:129" ht="15">
      <c r="A25" s="216">
        <v>21</v>
      </c>
      <c r="B25" s="222"/>
      <c r="C25" s="237"/>
      <c r="D25" s="237"/>
      <c r="E25" s="243"/>
      <c r="F25" s="243"/>
      <c r="G25" s="243"/>
      <c r="H25" s="243"/>
      <c r="I25" s="243"/>
      <c r="J25" s="246"/>
      <c r="K25" s="237"/>
      <c r="L25" s="216"/>
      <c r="M25" s="238"/>
      <c r="N25" s="27"/>
      <c r="O25" s="27"/>
      <c r="P25" s="27"/>
      <c r="Q25" s="27"/>
      <c r="DY25" s="240"/>
    </row>
    <row r="26" spans="1:129" ht="15">
      <c r="A26" s="216">
        <v>22</v>
      </c>
      <c r="B26" s="222"/>
      <c r="C26" s="237"/>
      <c r="D26" s="237"/>
      <c r="E26" s="237"/>
      <c r="F26" s="237"/>
      <c r="G26" s="237"/>
      <c r="H26" s="237"/>
      <c r="I26" s="237"/>
      <c r="J26" s="234"/>
      <c r="K26" s="237"/>
      <c r="L26" s="216"/>
      <c r="M26" s="238"/>
      <c r="N26" s="27"/>
      <c r="O26" s="27"/>
      <c r="P26" s="27"/>
      <c r="Q26" s="27"/>
      <c r="DY26" s="240"/>
    </row>
    <row r="27" spans="1:129" ht="15">
      <c r="A27" s="216">
        <v>23</v>
      </c>
      <c r="B27" s="222"/>
      <c r="C27" s="237"/>
      <c r="D27" s="237"/>
      <c r="E27" s="237"/>
      <c r="F27" s="237"/>
      <c r="G27" s="237"/>
      <c r="H27" s="237"/>
      <c r="I27" s="237"/>
      <c r="J27" s="234"/>
      <c r="K27" s="237"/>
      <c r="L27" s="216"/>
      <c r="M27" s="238"/>
      <c r="N27" s="27"/>
      <c r="O27" s="27"/>
      <c r="P27" s="27"/>
      <c r="Q27" s="27"/>
      <c r="DY27" s="240"/>
    </row>
    <row r="28" spans="1:129" ht="15">
      <c r="A28" s="216">
        <v>24</v>
      </c>
      <c r="B28" s="242"/>
      <c r="C28" s="237"/>
      <c r="D28" s="237"/>
      <c r="E28" s="237"/>
      <c r="F28" s="237"/>
      <c r="G28" s="237"/>
      <c r="H28" s="237"/>
      <c r="I28" s="237"/>
      <c r="J28" s="234"/>
      <c r="K28" s="237"/>
      <c r="L28" s="216"/>
      <c r="M28" s="238"/>
      <c r="N28" s="27"/>
      <c r="O28" s="27"/>
      <c r="P28" s="27"/>
      <c r="Q28" s="27"/>
      <c r="DY28" s="240"/>
    </row>
    <row r="29" spans="1:129" ht="15">
      <c r="A29" s="216">
        <v>25</v>
      </c>
      <c r="B29" s="222"/>
      <c r="C29" s="237"/>
      <c r="D29" s="237"/>
      <c r="E29" s="237"/>
      <c r="F29" s="237"/>
      <c r="G29" s="237"/>
      <c r="H29" s="237"/>
      <c r="I29" s="237"/>
      <c r="J29" s="234"/>
      <c r="K29" s="237"/>
      <c r="L29" s="216"/>
      <c r="M29" s="238"/>
      <c r="N29" s="27"/>
      <c r="O29" s="27"/>
      <c r="P29" s="27"/>
      <c r="Q29" s="27"/>
      <c r="DY29" s="240"/>
    </row>
    <row r="30" spans="1:129" ht="15">
      <c r="A30" s="216">
        <v>26</v>
      </c>
      <c r="B30" s="222"/>
      <c r="C30" s="237"/>
      <c r="D30" s="237"/>
      <c r="E30" s="237"/>
      <c r="F30" s="237"/>
      <c r="G30" s="237"/>
      <c r="H30" s="237"/>
      <c r="I30" s="237"/>
      <c r="J30" s="234"/>
      <c r="K30" s="237"/>
      <c r="L30" s="216"/>
      <c r="M30" s="238"/>
      <c r="N30" s="27"/>
      <c r="O30" s="27"/>
      <c r="P30" s="27"/>
      <c r="Q30" s="27"/>
      <c r="DY30" s="240"/>
    </row>
    <row r="31" spans="1:129" ht="15">
      <c r="A31" s="216">
        <v>27</v>
      </c>
      <c r="B31" s="222"/>
      <c r="C31" s="237"/>
      <c r="D31" s="237"/>
      <c r="E31" s="237"/>
      <c r="F31" s="237"/>
      <c r="G31" s="237"/>
      <c r="H31" s="237"/>
      <c r="I31" s="237"/>
      <c r="J31" s="234"/>
      <c r="K31" s="237"/>
      <c r="L31" s="216"/>
      <c r="M31" s="238"/>
      <c r="N31" s="27"/>
      <c r="O31" s="27"/>
      <c r="P31" s="27"/>
      <c r="Q31" s="27"/>
      <c r="DY31" s="240"/>
    </row>
    <row r="32" spans="1:129" ht="15">
      <c r="A32" s="216">
        <v>28</v>
      </c>
      <c r="B32" s="222"/>
      <c r="C32" s="237"/>
      <c r="D32" s="237"/>
      <c r="E32" s="237"/>
      <c r="F32" s="237"/>
      <c r="G32" s="237"/>
      <c r="H32" s="237"/>
      <c r="I32" s="237"/>
      <c r="J32" s="234"/>
      <c r="K32" s="237"/>
      <c r="L32" s="216"/>
      <c r="M32" s="238"/>
      <c r="N32" s="27"/>
      <c r="O32" s="27"/>
      <c r="P32" s="27"/>
      <c r="Q32" s="27"/>
      <c r="DY32" s="240"/>
    </row>
    <row r="33" spans="1:139" ht="15">
      <c r="A33" s="216">
        <v>29</v>
      </c>
      <c r="B33" s="222"/>
      <c r="C33" s="237"/>
      <c r="D33" s="237"/>
      <c r="E33" s="237"/>
      <c r="F33" s="237"/>
      <c r="G33" s="237"/>
      <c r="H33" s="237"/>
      <c r="I33" s="237"/>
      <c r="J33" s="234"/>
      <c r="K33" s="237"/>
      <c r="L33" s="237"/>
      <c r="M33" s="238"/>
      <c r="N33" s="27"/>
      <c r="O33" s="27"/>
      <c r="P33" s="27"/>
      <c r="Q33" s="27"/>
      <c r="DY33" s="240"/>
    </row>
    <row r="34" spans="1:139" ht="15">
      <c r="A34" s="216">
        <v>30</v>
      </c>
      <c r="B34" s="222"/>
      <c r="C34" s="237"/>
      <c r="D34" s="237"/>
      <c r="E34" s="237"/>
      <c r="F34" s="237"/>
      <c r="G34" s="237"/>
      <c r="H34" s="237"/>
      <c r="I34" s="237"/>
      <c r="J34" s="234"/>
      <c r="K34" s="237"/>
      <c r="L34" s="237"/>
      <c r="M34" s="238"/>
      <c r="N34" s="27"/>
      <c r="O34" s="27"/>
      <c r="P34" s="27"/>
      <c r="Q34" s="27"/>
      <c r="DY34" s="240"/>
    </row>
    <row r="35" spans="1:139">
      <c r="A35" s="216">
        <v>31</v>
      </c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</row>
    <row r="36" spans="1:139">
      <c r="A36" s="216">
        <v>32</v>
      </c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</row>
    <row r="37" spans="1:139">
      <c r="A37" s="216">
        <v>33</v>
      </c>
      <c r="B37" s="232"/>
      <c r="C37" s="232"/>
      <c r="D37" s="232"/>
      <c r="E37" s="232"/>
      <c r="F37" s="232"/>
      <c r="G37" s="232"/>
      <c r="H37" s="232"/>
      <c r="I37" s="232"/>
      <c r="J37" s="232"/>
      <c r="K37" s="237"/>
      <c r="L37" s="237"/>
    </row>
    <row r="38" spans="1:139">
      <c r="A38" s="216">
        <v>34</v>
      </c>
      <c r="B38" s="232"/>
      <c r="C38" s="232"/>
      <c r="D38" s="232"/>
      <c r="E38" s="232"/>
      <c r="F38" s="232"/>
      <c r="G38" s="232"/>
      <c r="H38" s="232"/>
      <c r="I38" s="232"/>
      <c r="J38" s="232"/>
      <c r="K38" s="237"/>
      <c r="L38" s="237"/>
    </row>
    <row r="39" spans="1:139">
      <c r="A39" s="216">
        <v>35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7"/>
      <c r="L39" s="237"/>
    </row>
    <row r="40" spans="1:139" ht="15">
      <c r="A40" s="219"/>
      <c r="B40" s="17"/>
      <c r="C40" s="17"/>
      <c r="D40" s="17"/>
      <c r="E40" s="17"/>
      <c r="F40" s="17"/>
      <c r="G40" s="17"/>
      <c r="H40" s="17"/>
      <c r="I40" s="17"/>
      <c r="J40" s="234"/>
      <c r="K40" s="17"/>
      <c r="L40" s="17"/>
      <c r="M40" s="238"/>
      <c r="N40" s="27"/>
      <c r="O40" s="27"/>
      <c r="P40" s="27"/>
      <c r="Q40" s="27"/>
      <c r="R40" s="23"/>
      <c r="S40" s="23"/>
      <c r="T40" s="23"/>
      <c r="U40" s="23"/>
      <c r="V40" s="23"/>
      <c r="W40" s="24"/>
      <c r="X40" s="24"/>
      <c r="Y40" s="24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40"/>
      <c r="DZ40" s="23"/>
      <c r="EA40" s="23"/>
      <c r="EB40" s="23"/>
    </row>
    <row r="41" spans="1:139">
      <c r="A41" s="247" t="s">
        <v>124</v>
      </c>
      <c r="B41" s="219">
        <f>COUNT(B5:B39)</f>
        <v>3</v>
      </c>
      <c r="C41" s="219">
        <f>COUNT(C5:C39)</f>
        <v>3</v>
      </c>
      <c r="D41" s="219">
        <f>COUNT(D5:D39)</f>
        <v>3</v>
      </c>
      <c r="E41" s="219">
        <f>COUNT(E8:E39)</f>
        <v>0</v>
      </c>
      <c r="F41" s="219">
        <f>COUNT(F8:F39)</f>
        <v>0</v>
      </c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</row>
    <row r="42" spans="1:139" s="236" customFormat="1">
      <c r="EF42" s="210"/>
      <c r="EG42" s="210"/>
      <c r="EH42" s="210"/>
      <c r="EI42" s="210"/>
    </row>
    <row r="43" spans="1:139">
      <c r="A43" s="247" t="s">
        <v>125</v>
      </c>
      <c r="C43" s="248">
        <v>5</v>
      </c>
      <c r="D43" s="248"/>
      <c r="E43" s="219"/>
      <c r="F43" s="219"/>
      <c r="G43" s="219"/>
      <c r="H43" s="219"/>
      <c r="I43" s="219"/>
      <c r="J43" s="219"/>
      <c r="K43" s="219"/>
      <c r="L43" s="219"/>
    </row>
    <row r="44" spans="1:139">
      <c r="A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39">
      <c r="A45" s="219"/>
      <c r="C45" s="219"/>
      <c r="D45" s="219"/>
      <c r="E45" s="219"/>
      <c r="F45" s="219"/>
      <c r="G45" s="219"/>
      <c r="H45" s="219"/>
      <c r="I45" s="232"/>
      <c r="J45" s="232"/>
    </row>
    <row r="46" spans="1:139">
      <c r="A46" s="247" t="s">
        <v>126</v>
      </c>
      <c r="C46" s="219">
        <f>SUM(B41:EB41)</f>
        <v>9</v>
      </c>
      <c r="D46" s="219"/>
      <c r="E46" s="219"/>
      <c r="F46" s="219"/>
      <c r="G46" s="219"/>
      <c r="H46" s="219"/>
      <c r="I46" s="219"/>
      <c r="J46" s="219"/>
      <c r="Q46" s="418" t="s">
        <v>143</v>
      </c>
    </row>
    <row r="47" spans="1:139">
      <c r="A47" s="219"/>
      <c r="C47" s="219"/>
      <c r="D47" s="219"/>
      <c r="E47" s="219"/>
      <c r="F47" s="219"/>
      <c r="G47" s="219"/>
      <c r="H47" s="219"/>
      <c r="I47" s="219"/>
      <c r="J47" s="219"/>
      <c r="Q47" s="419"/>
    </row>
    <row r="48" spans="1:139">
      <c r="A48" s="219"/>
      <c r="C48" s="219"/>
      <c r="D48" s="219"/>
      <c r="E48" s="219"/>
      <c r="F48" s="219"/>
      <c r="G48" s="219"/>
      <c r="H48" s="219"/>
      <c r="I48" s="219"/>
      <c r="J48" s="219"/>
    </row>
    <row r="49" spans="1:132">
      <c r="A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</row>
    <row r="50" spans="1:132">
      <c r="A50" s="219"/>
      <c r="C50" s="219"/>
      <c r="D50" s="219"/>
      <c r="E50" s="219"/>
      <c r="F50" s="219"/>
      <c r="G50" s="219"/>
      <c r="H50" s="219"/>
      <c r="I50" s="232"/>
      <c r="J50" s="232"/>
    </row>
    <row r="51" spans="1:132">
      <c r="A51" s="219"/>
      <c r="C51" s="249">
        <f>C46-1</f>
        <v>8</v>
      </c>
      <c r="D51" s="249"/>
      <c r="E51" s="219"/>
      <c r="F51" s="219"/>
      <c r="G51" s="219"/>
      <c r="H51" s="219"/>
      <c r="I51" s="232"/>
      <c r="J51" s="232"/>
    </row>
    <row r="52" spans="1:132">
      <c r="A52" s="219"/>
      <c r="B52" s="219"/>
      <c r="C52" s="219"/>
      <c r="D52" s="219"/>
      <c r="E52" s="219"/>
      <c r="F52" s="219"/>
      <c r="G52" s="219"/>
      <c r="H52" s="219"/>
      <c r="I52" s="232"/>
      <c r="J52" s="232"/>
    </row>
    <row r="53" spans="1:132">
      <c r="A53" s="219"/>
      <c r="B53" s="219"/>
      <c r="C53" s="219"/>
      <c r="D53" s="219"/>
      <c r="E53" s="219"/>
      <c r="F53" s="219"/>
      <c r="G53" s="219"/>
      <c r="H53" s="219"/>
      <c r="I53" s="232"/>
      <c r="J53" s="232"/>
    </row>
    <row r="54" spans="1:132">
      <c r="A54" s="219"/>
      <c r="B54" s="219"/>
      <c r="C54" s="219"/>
      <c r="D54" s="219"/>
      <c r="E54" s="219"/>
      <c r="F54" s="219"/>
      <c r="G54" s="219"/>
      <c r="H54" s="219"/>
      <c r="I54" s="232"/>
      <c r="J54" s="232"/>
    </row>
    <row r="55" spans="1:132">
      <c r="A55" s="219"/>
      <c r="B55" s="219"/>
      <c r="C55" s="219"/>
      <c r="D55" s="219"/>
      <c r="E55" s="219"/>
      <c r="F55" s="219"/>
      <c r="G55" s="250"/>
      <c r="H55" s="219"/>
      <c r="I55" s="232"/>
      <c r="J55" s="232"/>
    </row>
    <row r="56" spans="1:132">
      <c r="A56" s="247" t="s">
        <v>127</v>
      </c>
      <c r="B56" s="219"/>
      <c r="C56" s="219"/>
      <c r="D56" s="219"/>
      <c r="E56" s="219"/>
      <c r="F56" s="219"/>
      <c r="G56" s="219"/>
      <c r="H56" s="219"/>
      <c r="I56" s="232"/>
      <c r="J56" s="232"/>
    </row>
    <row r="57" spans="1:132">
      <c r="A57" s="219"/>
      <c r="B57" s="219"/>
      <c r="C57" s="219"/>
      <c r="D57" s="219"/>
      <c r="E57" s="219"/>
      <c r="F57" s="219"/>
      <c r="G57" s="219"/>
      <c r="H57" s="219"/>
      <c r="I57" s="232"/>
      <c r="J57" s="232"/>
    </row>
    <row r="58" spans="1:132">
      <c r="A58" s="219" t="s">
        <v>128</v>
      </c>
      <c r="B58" s="236">
        <f>AVERAGE(B5:B39)</f>
        <v>2.2955565894205523E-2</v>
      </c>
      <c r="C58" s="236">
        <f>AVERAGE(C5:C39)</f>
        <v>2.9299999999999996E-2</v>
      </c>
      <c r="D58" s="236">
        <f>AVERAGE(D5:D39)</f>
        <v>2.9299999999999996E-2</v>
      </c>
      <c r="E58" s="236" t="e">
        <f>AVERAGE(E8:E39)</f>
        <v>#DIV/0!</v>
      </c>
      <c r="F58" s="236" t="e">
        <f>AVERAGE(F8:F39)</f>
        <v>#DIV/0!</v>
      </c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36"/>
      <c r="DX58" s="236"/>
      <c r="DY58" s="236"/>
      <c r="DZ58" s="236"/>
      <c r="EA58" s="236"/>
      <c r="EB58" s="236"/>
    </row>
    <row r="59" spans="1:132">
      <c r="A59" s="219"/>
      <c r="B59" s="219"/>
      <c r="C59" s="232"/>
      <c r="D59" s="219"/>
      <c r="E59" s="219"/>
      <c r="F59" s="219"/>
      <c r="G59" s="250"/>
      <c r="H59" s="219"/>
      <c r="I59" s="232"/>
      <c r="J59" s="219"/>
    </row>
    <row r="60" spans="1:132">
      <c r="A60" s="219"/>
      <c r="B60" s="219"/>
      <c r="C60" s="219"/>
      <c r="D60" s="219"/>
      <c r="E60" s="219"/>
      <c r="F60" s="219"/>
      <c r="G60" s="219"/>
      <c r="H60" s="219"/>
      <c r="I60" s="219"/>
      <c r="J60" s="219"/>
    </row>
    <row r="61" spans="1:132">
      <c r="A61" s="219"/>
      <c r="B61" s="219"/>
      <c r="C61" s="219"/>
      <c r="D61" s="219"/>
      <c r="E61" s="219"/>
      <c r="F61" s="219"/>
      <c r="G61" s="219"/>
      <c r="H61" s="219"/>
      <c r="I61" s="219"/>
      <c r="J61" s="219"/>
    </row>
    <row r="62" spans="1:132">
      <c r="A62" s="219"/>
      <c r="B62" s="250"/>
      <c r="C62" s="250"/>
      <c r="D62" s="250"/>
      <c r="E62" s="250"/>
      <c r="F62" s="250"/>
      <c r="G62" s="250"/>
      <c r="H62" s="250"/>
      <c r="I62" s="250"/>
      <c r="J62" s="250"/>
      <c r="K62" s="251"/>
    </row>
    <row r="63" spans="1:132">
      <c r="A63" s="219"/>
      <c r="B63" s="219"/>
      <c r="C63" s="219"/>
      <c r="D63" s="219"/>
      <c r="E63" s="219"/>
      <c r="F63" s="219"/>
      <c r="G63" s="219"/>
      <c r="H63" s="219"/>
      <c r="I63" s="219"/>
      <c r="J63" s="219"/>
    </row>
    <row r="64" spans="1:132">
      <c r="A64" s="219"/>
      <c r="B64" s="219"/>
      <c r="C64" s="219"/>
      <c r="D64" s="219"/>
      <c r="E64" s="219"/>
      <c r="F64" s="219"/>
      <c r="G64" s="219"/>
      <c r="H64" s="219"/>
      <c r="I64" s="219"/>
      <c r="J64" s="219"/>
    </row>
    <row r="65" spans="1:12">
      <c r="A65" s="219"/>
      <c r="C65" s="236">
        <f>AVERAGE(B5:EB39)</f>
        <v>8.0858710736004188E-2</v>
      </c>
      <c r="D65" s="236"/>
      <c r="E65" s="219"/>
      <c r="F65" s="219"/>
      <c r="G65" s="219"/>
      <c r="H65" s="219"/>
      <c r="I65" s="219"/>
      <c r="J65" s="219"/>
    </row>
    <row r="66" spans="1:12">
      <c r="A66" s="247" t="s">
        <v>129</v>
      </c>
      <c r="B66" s="219"/>
      <c r="C66" s="219"/>
      <c r="D66" s="219"/>
      <c r="E66" s="219"/>
      <c r="F66" s="219"/>
      <c r="G66" s="219"/>
      <c r="H66" s="219"/>
      <c r="I66" s="219"/>
      <c r="J66" s="219"/>
    </row>
    <row r="67" spans="1:12">
      <c r="A67" s="219"/>
      <c r="B67" s="219"/>
      <c r="C67" s="219"/>
      <c r="D67" s="219"/>
      <c r="E67" s="219"/>
      <c r="F67" s="219"/>
      <c r="G67" s="219"/>
      <c r="H67" s="219"/>
      <c r="I67" s="219"/>
      <c r="J67" s="219"/>
    </row>
    <row r="68" spans="1:12">
      <c r="A68" s="219"/>
      <c r="B68" s="219"/>
      <c r="C68" s="219"/>
      <c r="D68" s="219"/>
      <c r="E68" s="219"/>
      <c r="F68" s="219"/>
      <c r="G68" s="219"/>
      <c r="H68" s="219"/>
      <c r="I68" s="219"/>
      <c r="J68" s="219"/>
    </row>
    <row r="69" spans="1:12">
      <c r="A69" s="219"/>
      <c r="B69" s="219"/>
      <c r="C69" s="219"/>
      <c r="D69" s="219"/>
      <c r="E69" s="219"/>
      <c r="F69" s="219"/>
      <c r="G69" s="219"/>
      <c r="H69" s="219"/>
      <c r="I69" s="219"/>
      <c r="J69" s="219"/>
    </row>
    <row r="70" spans="1:12">
      <c r="A70" s="247" t="s">
        <v>130</v>
      </c>
      <c r="B70" s="250"/>
      <c r="C70" s="252">
        <f>VAR(B5:EB39)</f>
        <v>4.7159971410402858E-3</v>
      </c>
      <c r="D70" s="252"/>
      <c r="E70" s="250"/>
      <c r="F70" s="250"/>
      <c r="G70" s="250"/>
      <c r="H70" s="250"/>
      <c r="I70" s="250"/>
      <c r="J70" s="250"/>
      <c r="K70" s="251"/>
    </row>
    <row r="71" spans="1:12" ht="22.5">
      <c r="A71" s="219"/>
      <c r="B71" s="219"/>
      <c r="C71" s="219"/>
      <c r="D71" s="219"/>
      <c r="E71" s="219"/>
      <c r="F71" s="253"/>
      <c r="G71" s="254" t="s">
        <v>182</v>
      </c>
      <c r="H71" s="254" t="s">
        <v>183</v>
      </c>
      <c r="I71" s="255"/>
      <c r="J71" s="255"/>
    </row>
    <row r="72" spans="1:12">
      <c r="A72" s="219"/>
      <c r="B72" s="219"/>
      <c r="C72" s="219"/>
      <c r="D72" s="219"/>
      <c r="E72" s="219"/>
      <c r="F72" s="253"/>
      <c r="G72" s="253"/>
      <c r="H72" s="253"/>
      <c r="I72" s="255"/>
      <c r="J72" s="255"/>
    </row>
    <row r="73" spans="1:12">
      <c r="A73" s="219"/>
      <c r="B73" s="219"/>
      <c r="C73" s="219"/>
      <c r="D73" s="219"/>
      <c r="E73" s="219"/>
      <c r="F73" s="256" t="s">
        <v>184</v>
      </c>
      <c r="G73" s="257">
        <f>SKEW(B5:F7)</f>
        <v>0.48428431127336857</v>
      </c>
      <c r="H73" s="257" t="e">
        <f>SKEW(L69:P71)</f>
        <v>#DIV/0!</v>
      </c>
      <c r="I73" s="255"/>
      <c r="J73" s="255"/>
    </row>
    <row r="74" spans="1:12">
      <c r="A74" s="219"/>
      <c r="B74" s="219"/>
      <c r="C74" s="219"/>
      <c r="D74" s="219"/>
      <c r="E74" s="219"/>
      <c r="F74" s="256" t="s">
        <v>185</v>
      </c>
      <c r="G74" s="258">
        <f>SQRT(6/G79)</f>
        <v>0.63245553203367588</v>
      </c>
      <c r="H74" s="258" t="e">
        <f>SQRT(6/H79)</f>
        <v>#DIV/0!</v>
      </c>
      <c r="I74" s="255"/>
      <c r="J74" s="255"/>
      <c r="K74" s="219"/>
      <c r="L74" s="219"/>
    </row>
    <row r="75" spans="1:12">
      <c r="A75" s="219"/>
      <c r="B75" s="219"/>
      <c r="C75" s="219"/>
      <c r="D75" s="219"/>
      <c r="E75" s="219"/>
      <c r="F75" s="256" t="s">
        <v>186</v>
      </c>
      <c r="G75" s="259" t="str">
        <f>IF(G73&gt;2*G74,"non-normal","normal")</f>
        <v>normal</v>
      </c>
      <c r="H75" s="258" t="e">
        <f>IF(H73&gt;2*H74,"non-normal","normal")</f>
        <v>#DIV/0!</v>
      </c>
      <c r="I75" s="255"/>
      <c r="J75" s="255"/>
      <c r="K75" s="219"/>
      <c r="L75" s="219"/>
    </row>
    <row r="76" spans="1:12">
      <c r="A76" s="219" t="s">
        <v>131</v>
      </c>
      <c r="C76" s="219">
        <v>3</v>
      </c>
      <c r="D76" s="219"/>
      <c r="E76" s="219"/>
      <c r="F76" s="256" t="s">
        <v>187</v>
      </c>
      <c r="G76" s="257">
        <f>KURT(B5:F7)</f>
        <v>-1.9594924557566298</v>
      </c>
      <c r="H76" s="257" t="e">
        <f>KURT(L69:P71)</f>
        <v>#DIV/0!</v>
      </c>
      <c r="I76" s="255"/>
      <c r="J76" s="255"/>
      <c r="K76" s="219"/>
      <c r="L76" s="219"/>
    </row>
    <row r="77" spans="1:12">
      <c r="A77" s="219"/>
      <c r="C77" s="219"/>
      <c r="D77" s="219"/>
      <c r="E77" s="219"/>
      <c r="F77" s="256" t="s">
        <v>188</v>
      </c>
      <c r="G77" s="258">
        <f>SQRT(24/G79)</f>
        <v>1.2649110640673518</v>
      </c>
      <c r="H77" s="258" t="e">
        <f>SQRT(24/H79)</f>
        <v>#DIV/0!</v>
      </c>
      <c r="I77" s="255"/>
      <c r="J77" s="255"/>
      <c r="K77" s="219"/>
      <c r="L77" s="219"/>
    </row>
    <row r="78" spans="1:12">
      <c r="A78" s="219"/>
      <c r="C78" s="219"/>
      <c r="D78" s="219"/>
      <c r="E78" s="219"/>
      <c r="F78" s="256" t="s">
        <v>189</v>
      </c>
      <c r="G78" s="259" t="str">
        <f>IF(G76&gt;2*G77,"non-normal","normal")</f>
        <v>normal</v>
      </c>
      <c r="H78" s="258" t="e">
        <f>IF(H76&gt;2*H77,"non-normal","normal")</f>
        <v>#DIV/0!</v>
      </c>
      <c r="I78" s="255"/>
      <c r="J78" s="255"/>
      <c r="K78" s="219"/>
      <c r="L78" s="219"/>
    </row>
    <row r="79" spans="1:12">
      <c r="A79" s="219" t="s">
        <v>132</v>
      </c>
      <c r="C79" s="260">
        <f>1/C46+1/C76</f>
        <v>0.44444444444444442</v>
      </c>
      <c r="D79" s="260"/>
      <c r="E79" s="260"/>
      <c r="F79" s="256" t="s">
        <v>190</v>
      </c>
      <c r="G79" s="261">
        <f>COUNT(B5:F7)</f>
        <v>15</v>
      </c>
      <c r="H79" s="261">
        <f>COUNT(L69:P71)</f>
        <v>0</v>
      </c>
      <c r="I79" s="262" t="s">
        <v>191</v>
      </c>
      <c r="J79" s="263" t="s">
        <v>192</v>
      </c>
      <c r="K79" s="260"/>
      <c r="L79" s="219"/>
    </row>
    <row r="80" spans="1:12">
      <c r="A80" s="219"/>
      <c r="C80" s="260"/>
      <c r="D80" s="260"/>
      <c r="E80" s="260"/>
      <c r="F80" s="260"/>
      <c r="G80" s="260"/>
      <c r="H80" s="260"/>
      <c r="I80" s="260"/>
      <c r="J80" s="260"/>
      <c r="K80" s="260"/>
      <c r="L80" s="219"/>
    </row>
    <row r="81" spans="1:12">
      <c r="A81" s="219"/>
      <c r="C81" s="260"/>
      <c r="D81" s="260"/>
      <c r="E81" s="260"/>
      <c r="F81" s="260"/>
      <c r="G81" s="260"/>
      <c r="H81" s="260"/>
      <c r="I81" s="260"/>
      <c r="J81" s="260"/>
      <c r="K81" s="260"/>
      <c r="L81" s="219"/>
    </row>
    <row r="82" spans="1:12">
      <c r="A82" s="219"/>
      <c r="C82" s="260"/>
      <c r="D82" s="260"/>
      <c r="E82" s="260"/>
      <c r="F82" s="260"/>
      <c r="G82" s="260"/>
      <c r="H82" s="260"/>
      <c r="I82" s="260"/>
      <c r="J82" s="260"/>
      <c r="K82" s="260"/>
      <c r="L82" s="219"/>
    </row>
    <row r="83" spans="1:12">
      <c r="A83" s="219" t="s">
        <v>133</v>
      </c>
      <c r="C83" s="252">
        <f>C70*C79</f>
        <v>2.0959987293512382E-3</v>
      </c>
      <c r="D83" s="252"/>
      <c r="E83" s="260"/>
      <c r="F83" s="260"/>
      <c r="G83" s="260"/>
      <c r="H83" s="260"/>
      <c r="I83" s="260"/>
      <c r="J83" s="260"/>
      <c r="K83" s="260"/>
      <c r="L83" s="219"/>
    </row>
    <row r="84" spans="1:1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</row>
    <row r="85" spans="1:1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</row>
    <row r="86" spans="1:1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</row>
    <row r="87" spans="1:12">
      <c r="A87" s="219"/>
      <c r="B87" s="219"/>
      <c r="C87" s="219"/>
      <c r="D87" s="219"/>
      <c r="E87" s="219"/>
      <c r="F87" s="219"/>
      <c r="G87" s="219"/>
      <c r="H87" s="219"/>
      <c r="I87" s="219"/>
      <c r="J87" s="219"/>
    </row>
    <row r="88" spans="1:12">
      <c r="A88" s="219"/>
      <c r="B88" s="219"/>
      <c r="C88" s="219"/>
      <c r="D88" s="219"/>
      <c r="E88" s="219"/>
      <c r="F88" s="219"/>
      <c r="G88" s="219"/>
      <c r="H88" s="219"/>
      <c r="I88" s="219"/>
      <c r="J88" s="219"/>
    </row>
    <row r="89" spans="1:12">
      <c r="A89" s="247" t="s">
        <v>134</v>
      </c>
      <c r="B89" s="219"/>
      <c r="C89" s="219">
        <f>SQRT(C83)</f>
        <v>4.5782078691899063E-2</v>
      </c>
      <c r="D89" s="219"/>
      <c r="E89" s="219"/>
      <c r="F89" s="219"/>
      <c r="G89" s="219"/>
      <c r="H89" s="219"/>
      <c r="I89" s="219"/>
      <c r="J89" s="219"/>
    </row>
    <row r="90" spans="1:1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</row>
    <row r="91" spans="1:1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</row>
    <row r="92" spans="1:12">
      <c r="A92" s="247" t="s">
        <v>135</v>
      </c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</row>
    <row r="93" spans="1:1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</row>
    <row r="94" spans="1:1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</row>
    <row r="95" spans="1:12" ht="64.5">
      <c r="A95" s="219" t="s">
        <v>136</v>
      </c>
      <c r="B95" s="264" t="s">
        <v>137</v>
      </c>
      <c r="C95" s="265">
        <f>TINV(2*0.01,C51)</f>
        <v>2.8964594462137523</v>
      </c>
      <c r="D95" s="265"/>
      <c r="E95" s="219"/>
      <c r="F95" s="219"/>
      <c r="G95" s="219"/>
      <c r="I95" s="219"/>
      <c r="J95" s="219"/>
      <c r="K95" s="248"/>
      <c r="L95" s="219"/>
    </row>
    <row r="96" spans="1:1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</row>
    <row r="97" spans="1:1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</row>
    <row r="98" spans="1:12">
      <c r="A98" s="219" t="s">
        <v>138</v>
      </c>
      <c r="B98" s="219"/>
      <c r="C98" s="260">
        <f>C65+C95*C89</f>
        <v>0.21346464503045659</v>
      </c>
      <c r="D98" s="219"/>
      <c r="E98" s="219"/>
      <c r="G98" s="219"/>
      <c r="H98" s="219"/>
      <c r="I98" s="219"/>
      <c r="J98" s="219"/>
      <c r="K98" s="219"/>
      <c r="L98" s="219"/>
    </row>
    <row r="99" spans="1:1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</row>
    <row r="100" spans="1:1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</row>
    <row r="101" spans="1:1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</row>
    <row r="102" spans="1:12">
      <c r="A102" s="219"/>
      <c r="B102" s="266"/>
      <c r="C102" s="219"/>
      <c r="D102" s="219"/>
      <c r="E102" s="219"/>
      <c r="F102" s="219"/>
      <c r="G102" s="219"/>
      <c r="H102" s="219"/>
      <c r="I102" s="219"/>
      <c r="J102" s="219"/>
    </row>
    <row r="103" spans="1:1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</row>
    <row r="104" spans="1:1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</row>
    <row r="105" spans="1:12">
      <c r="A105" s="219"/>
      <c r="B105" s="267"/>
      <c r="C105" s="219"/>
      <c r="D105" s="219"/>
      <c r="E105" s="219"/>
      <c r="F105" s="219"/>
      <c r="G105" s="219"/>
      <c r="H105" s="219"/>
      <c r="I105" s="219"/>
      <c r="J105" s="219"/>
    </row>
    <row r="106" spans="1:1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</row>
    <row r="107" spans="1:1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</row>
    <row r="108" spans="1:1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</row>
    <row r="109" spans="1:12">
      <c r="A109" s="219"/>
      <c r="B109" s="267"/>
      <c r="C109" s="219"/>
      <c r="D109" s="219"/>
      <c r="E109" s="219"/>
      <c r="F109" s="219"/>
      <c r="G109" s="219"/>
      <c r="H109" s="219"/>
      <c r="I109" s="219"/>
      <c r="J109" s="219"/>
    </row>
    <row r="110" spans="1:1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</row>
    <row r="111" spans="1:1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</row>
    <row r="112" spans="1:1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</row>
    <row r="113" spans="1:10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</row>
    <row r="114" spans="1:10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</row>
    <row r="115" spans="1:10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</row>
    <row r="116" spans="1:10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</row>
    <row r="117" spans="1:10">
      <c r="A117" s="219"/>
      <c r="B117" s="219"/>
      <c r="C117" s="219"/>
      <c r="D117" s="247"/>
      <c r="E117" s="219"/>
      <c r="F117" s="219"/>
      <c r="G117" s="219"/>
      <c r="H117" s="219"/>
      <c r="I117" s="219"/>
      <c r="J117" s="219"/>
    </row>
    <row r="118" spans="1:10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</row>
    <row r="119" spans="1:10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</row>
    <row r="120" spans="1:10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</row>
    <row r="121" spans="1:10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</row>
    <row r="122" spans="1:10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</row>
    <row r="123" spans="1:10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</row>
    <row r="124" spans="1:10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</row>
    <row r="125" spans="1:10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</row>
    <row r="126" spans="1:10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</row>
    <row r="127" spans="1:10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</row>
    <row r="128" spans="1:10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</row>
    <row r="129" spans="1:10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</row>
    <row r="130" spans="1:10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</row>
    <row r="131" spans="1:10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</row>
    <row r="132" spans="1:10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</row>
    <row r="133" spans="1:10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</row>
    <row r="134" spans="1:10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</row>
    <row r="135" spans="1:10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</row>
    <row r="136" spans="1:10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</row>
    <row r="137" spans="1:10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</row>
    <row r="138" spans="1:10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</row>
    <row r="139" spans="1:10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</row>
    <row r="140" spans="1:10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</row>
    <row r="141" spans="1:10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</row>
    <row r="142" spans="1:10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</row>
    <row r="143" spans="1:10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</row>
    <row r="144" spans="1:10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</row>
    <row r="145" spans="1:10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</row>
    <row r="146" spans="1:10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</row>
    <row r="147" spans="1:10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</row>
    <row r="148" spans="1:10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</row>
    <row r="149" spans="1:10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</row>
    <row r="150" spans="1:10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</row>
    <row r="151" spans="1:10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</row>
    <row r="152" spans="1:10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</row>
    <row r="153" spans="1:10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</row>
    <row r="154" spans="1:10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</row>
    <row r="155" spans="1:10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</row>
    <row r="156" spans="1:10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</row>
    <row r="157" spans="1:10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</row>
    <row r="158" spans="1:10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</row>
    <row r="159" spans="1:10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</row>
    <row r="160" spans="1:10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</row>
    <row r="161" spans="1:10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</row>
    <row r="162" spans="1:10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</row>
    <row r="163" spans="1:10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</row>
    <row r="164" spans="1:10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</row>
    <row r="165" spans="1:10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</row>
    <row r="166" spans="1:10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</row>
    <row r="167" spans="1:10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</row>
    <row r="168" spans="1:10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</row>
    <row r="169" spans="1:10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</row>
    <row r="170" spans="1:10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</row>
    <row r="171" spans="1:10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</row>
    <row r="172" spans="1:10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</row>
    <row r="173" spans="1:10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</row>
    <row r="174" spans="1:10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</row>
    <row r="175" spans="1:10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</row>
    <row r="176" spans="1:10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</row>
    <row r="177" spans="1:10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</row>
    <row r="178" spans="1:10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</row>
    <row r="179" spans="1:10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</row>
    <row r="180" spans="1:10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</row>
    <row r="181" spans="1:10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</row>
    <row r="182" spans="1:10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</row>
    <row r="183" spans="1:10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</row>
    <row r="184" spans="1:10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</row>
    <row r="185" spans="1:10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</row>
    <row r="186" spans="1:10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</row>
    <row r="187" spans="1:10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</row>
    <row r="188" spans="1:10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</row>
    <row r="189" spans="1:10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</row>
    <row r="190" spans="1:10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</row>
    <row r="191" spans="1:10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</row>
    <row r="192" spans="1:10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</row>
    <row r="193" spans="1:10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</row>
    <row r="194" spans="1:10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</row>
    <row r="195" spans="1:10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</row>
    <row r="196" spans="1:10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</row>
    <row r="197" spans="1:10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</row>
    <row r="198" spans="1:10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</row>
    <row r="199" spans="1:10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</row>
    <row r="200" spans="1:10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</row>
    <row r="201" spans="1:10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</row>
    <row r="202" spans="1:10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</row>
    <row r="203" spans="1:10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</row>
    <row r="204" spans="1:10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</row>
    <row r="205" spans="1:10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</row>
    <row r="206" spans="1:10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</row>
    <row r="207" spans="1:10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</row>
    <row r="208" spans="1:10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</row>
    <row r="209" spans="1:10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</row>
    <row r="210" spans="1:10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28353" r:id="rId2"/>
    <oleObject progId="Equation.DSMT4" shapeId="228354" r:id="rId3"/>
    <oleObject progId="Equation.DSMT4" shapeId="228355" r:id="rId4"/>
    <oleObject progId="Equation.DSMT4" shapeId="228356" r:id="rId5"/>
    <oleObject progId="Equation.DSMT4" shapeId="228357" r:id="rId6"/>
    <oleObject progId="Equation.DSMT4" shapeId="228358" r:id="rId7"/>
    <oleObject progId="Equation.DSMT4" shapeId="228359" r:id="rId8"/>
    <oleObject progId="Equation.DSMT4" shapeId="228360" r:id="rId9"/>
    <oleObject progId="Equation.DSMT4" shapeId="228361" r:id="rId10"/>
    <oleObject progId="Equation.DSMT4" shapeId="228362" r:id="rId11"/>
    <oleObject progId="Equation.DSMT4" shapeId="228363" r:id="rId12"/>
    <oleObject progId="Equation.DSMT4" shapeId="228364" r:id="rId13"/>
  </oleObjects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3">
    <tabColor rgb="FF00B0F0"/>
  </sheetPr>
  <dimension ref="A1:HJ210"/>
  <sheetViews>
    <sheetView workbookViewId="0">
      <selection activeCell="G95" sqref="G95"/>
    </sheetView>
  </sheetViews>
  <sheetFormatPr defaultColWidth="18" defaultRowHeight="12.75"/>
  <cols>
    <col min="1" max="1" width="44.140625" style="210" customWidth="1"/>
    <col min="2" max="3" width="19.85546875" style="210" bestFit="1" customWidth="1"/>
    <col min="4" max="4" width="16.42578125" style="210" bestFit="1" customWidth="1"/>
    <col min="5" max="10" width="12.28515625" style="210" bestFit="1" customWidth="1"/>
    <col min="11" max="11" width="16.28515625" style="210" bestFit="1" customWidth="1"/>
    <col min="12" max="13" width="12.28515625" style="210" bestFit="1" customWidth="1"/>
    <col min="14" max="14" width="19.85546875" style="210" bestFit="1" customWidth="1"/>
    <col min="15" max="16" width="12.28515625" style="210" bestFit="1" customWidth="1"/>
    <col min="17" max="17" width="13.140625" style="210" customWidth="1"/>
    <col min="18" max="18" width="16" style="210" bestFit="1" customWidth="1"/>
    <col min="19" max="19" width="12.28515625" style="210" bestFit="1" customWidth="1"/>
    <col min="20" max="20" width="12.5703125" style="210" bestFit="1" customWidth="1"/>
    <col min="21" max="21" width="12.85546875" style="210" bestFit="1" customWidth="1"/>
    <col min="22" max="22" width="12.28515625" style="210" bestFit="1" customWidth="1"/>
    <col min="23" max="23" width="12.28515625" style="239" bestFit="1" customWidth="1"/>
    <col min="24" max="24" width="15.5703125" style="239" bestFit="1" customWidth="1"/>
    <col min="25" max="27" width="12.85546875" style="239" bestFit="1" customWidth="1"/>
    <col min="28" max="31" width="12.28515625" style="239" bestFit="1" customWidth="1"/>
    <col min="32" max="32" width="12.85546875" style="239" bestFit="1" customWidth="1"/>
    <col min="33" max="34" width="12.28515625" style="239" bestFit="1" customWidth="1"/>
    <col min="35" max="35" width="15.42578125" style="239" bestFit="1" customWidth="1"/>
    <col min="36" max="36" width="14.85546875" style="239" bestFit="1" customWidth="1"/>
    <col min="37" max="37" width="15.42578125" style="239" bestFit="1" customWidth="1"/>
    <col min="38" max="39" width="13.7109375" style="239" bestFit="1" customWidth="1"/>
    <col min="40" max="47" width="12.28515625" style="239" bestFit="1" customWidth="1"/>
    <col min="48" max="48" width="12.42578125" style="239" bestFit="1" customWidth="1"/>
    <col min="49" max="50" width="12.28515625" style="239" bestFit="1" customWidth="1"/>
    <col min="51" max="51" width="14.5703125" style="239" bestFit="1" customWidth="1"/>
    <col min="52" max="52" width="16.7109375" style="239" bestFit="1" customWidth="1"/>
    <col min="53" max="54" width="12.7109375" style="239" bestFit="1" customWidth="1"/>
    <col min="55" max="55" width="14.5703125" style="239" bestFit="1" customWidth="1"/>
    <col min="56" max="58" width="12.28515625" style="239" bestFit="1" customWidth="1"/>
    <col min="59" max="59" width="12.7109375" style="239" bestFit="1" customWidth="1"/>
    <col min="60" max="60" width="14.42578125" style="239" customWidth="1"/>
    <col min="61" max="62" width="13.85546875" style="239" bestFit="1" customWidth="1"/>
    <col min="63" max="64" width="12.28515625" style="239" bestFit="1" customWidth="1"/>
    <col min="65" max="65" width="12.42578125" style="239" customWidth="1"/>
    <col min="66" max="68" width="15.5703125" style="239" bestFit="1" customWidth="1"/>
    <col min="69" max="69" width="12.28515625" style="239" bestFit="1" customWidth="1"/>
    <col min="70" max="70" width="14.5703125" style="239" bestFit="1" customWidth="1"/>
    <col min="71" max="71" width="22.28515625" style="239" bestFit="1" customWidth="1"/>
    <col min="72" max="73" width="14.5703125" style="239" bestFit="1" customWidth="1"/>
    <col min="74" max="74" width="13.140625" style="239" bestFit="1" customWidth="1"/>
    <col min="75" max="78" width="12.28515625" style="239" bestFit="1" customWidth="1"/>
    <col min="79" max="79" width="22.28515625" style="239" bestFit="1" customWidth="1"/>
    <col min="80" max="84" width="12.28515625" style="239" bestFit="1" customWidth="1"/>
    <col min="85" max="85" width="16.5703125" style="210" bestFit="1" customWidth="1"/>
    <col min="86" max="86" width="18" style="210" customWidth="1"/>
    <col min="87" max="87" width="14.28515625" style="210" bestFit="1" customWidth="1"/>
    <col min="88" max="88" width="13.140625" style="210" bestFit="1" customWidth="1"/>
    <col min="89" max="90" width="12.28515625" style="210" bestFit="1" customWidth="1"/>
    <col min="91" max="91" width="13.140625" style="210" bestFit="1" customWidth="1"/>
    <col min="92" max="101" width="12.28515625" style="210" bestFit="1" customWidth="1"/>
    <col min="102" max="103" width="13.140625" style="210" bestFit="1" customWidth="1"/>
    <col min="104" max="105" width="12.28515625" style="210" bestFit="1" customWidth="1"/>
    <col min="106" max="106" width="26.140625" style="210" bestFit="1" customWidth="1"/>
    <col min="107" max="107" width="13.140625" style="210" bestFit="1" customWidth="1"/>
    <col min="108" max="111" width="12.28515625" style="210" bestFit="1" customWidth="1"/>
    <col min="112" max="112" width="14.42578125" style="210" bestFit="1" customWidth="1"/>
    <col min="113" max="119" width="12.28515625" style="210" bestFit="1" customWidth="1"/>
    <col min="120" max="120" width="17.85546875" style="210" customWidth="1"/>
    <col min="121" max="121" width="13.85546875" style="210" bestFit="1" customWidth="1"/>
    <col min="122" max="122" width="13.5703125" style="210" bestFit="1" customWidth="1"/>
    <col min="123" max="124" width="12.85546875" style="210" bestFit="1" customWidth="1"/>
    <col min="125" max="130" width="12.28515625" style="210" bestFit="1" customWidth="1"/>
    <col min="131" max="131" width="14.5703125" style="210" bestFit="1" customWidth="1"/>
    <col min="132" max="132" width="12.28515625" style="210" bestFit="1" customWidth="1"/>
    <col min="133" max="16384" width="18" style="210"/>
  </cols>
  <sheetData>
    <row r="1" spans="1:218" s="205" customFormat="1">
      <c r="A1" s="204"/>
      <c r="B1" s="417" t="s">
        <v>142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AL1" s="206"/>
      <c r="AM1" s="206"/>
      <c r="AN1" s="206"/>
      <c r="AO1" s="206"/>
      <c r="AP1" s="206"/>
      <c r="AQ1" s="206"/>
      <c r="AR1" s="206"/>
      <c r="AS1" s="206"/>
      <c r="AT1" s="206"/>
    </row>
    <row r="2" spans="1:218" s="213" customFormat="1">
      <c r="A2" s="207"/>
      <c r="B2" s="268" t="s">
        <v>66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D2" s="210"/>
      <c r="CE2" s="210"/>
      <c r="CF2" s="210"/>
      <c r="CG2" s="210"/>
      <c r="CH2" s="210"/>
      <c r="CI2" s="210"/>
      <c r="CJ2" s="210"/>
      <c r="CK2" s="210"/>
      <c r="CL2" s="210"/>
      <c r="CM2" s="210"/>
      <c r="CN2" s="210"/>
      <c r="CO2" s="210"/>
      <c r="CP2" s="210"/>
      <c r="CQ2" s="210"/>
      <c r="CR2" s="210"/>
      <c r="CS2" s="210"/>
      <c r="CT2" s="210"/>
      <c r="CU2" s="210"/>
      <c r="CV2" s="210"/>
      <c r="CW2" s="210"/>
      <c r="CX2" s="210"/>
      <c r="CY2" s="210"/>
      <c r="CZ2" s="210"/>
      <c r="DA2" s="210"/>
      <c r="DB2" s="210"/>
      <c r="DC2" s="210"/>
      <c r="DD2" s="210"/>
      <c r="DE2" s="210"/>
      <c r="DF2" s="210"/>
      <c r="DG2" s="210"/>
      <c r="DH2" s="210"/>
      <c r="DI2" s="210"/>
      <c r="DJ2" s="210"/>
      <c r="DK2" s="210"/>
      <c r="DL2" s="210"/>
      <c r="DM2" s="210"/>
      <c r="DN2" s="210"/>
      <c r="DO2" s="210"/>
      <c r="DP2" s="210"/>
      <c r="DQ2" s="210"/>
      <c r="DR2" s="210"/>
      <c r="DS2" s="210"/>
      <c r="DT2" s="210"/>
      <c r="DU2" s="210"/>
      <c r="DV2" s="210"/>
      <c r="DW2" s="210"/>
      <c r="DX2" s="210"/>
      <c r="DY2" s="210"/>
      <c r="DZ2" s="210"/>
      <c r="EA2" s="210"/>
      <c r="EB2" s="210"/>
      <c r="EC2" s="211"/>
      <c r="ED2" s="211"/>
      <c r="EE2" s="211"/>
      <c r="EF2" s="211"/>
      <c r="EG2" s="211"/>
      <c r="EH2" s="211"/>
      <c r="EI2" s="211"/>
      <c r="EJ2" s="211"/>
      <c r="EK2" s="211"/>
      <c r="EL2" s="211"/>
      <c r="EM2" s="211"/>
      <c r="EN2" s="211"/>
      <c r="EO2" s="211"/>
      <c r="EP2" s="211"/>
      <c r="EQ2" s="211"/>
      <c r="ER2" s="211"/>
      <c r="ES2" s="211"/>
      <c r="ET2" s="211"/>
      <c r="EU2" s="211"/>
      <c r="EV2" s="211"/>
      <c r="EW2" s="211"/>
      <c r="EX2" s="211"/>
      <c r="EY2" s="211"/>
      <c r="EZ2" s="211"/>
      <c r="FA2" s="211"/>
      <c r="FB2" s="211"/>
      <c r="FC2" s="211"/>
      <c r="FD2" s="211"/>
      <c r="FE2" s="211"/>
      <c r="FF2" s="211"/>
      <c r="FG2" s="211"/>
      <c r="FH2" s="211"/>
      <c r="FI2" s="211"/>
      <c r="FJ2" s="211"/>
      <c r="FK2" s="211"/>
      <c r="FL2" s="211"/>
      <c r="FM2" s="211"/>
      <c r="FN2" s="211"/>
      <c r="FO2" s="211"/>
      <c r="FP2" s="211"/>
      <c r="FQ2" s="211"/>
      <c r="FR2" s="211"/>
      <c r="FS2" s="211"/>
      <c r="FT2" s="211"/>
      <c r="FU2" s="211"/>
      <c r="FV2" s="211"/>
      <c r="FW2" s="211"/>
      <c r="FX2" s="211"/>
      <c r="FY2" s="211"/>
      <c r="FZ2" s="211"/>
      <c r="GA2" s="211"/>
      <c r="GB2" s="211"/>
      <c r="GC2" s="211"/>
      <c r="GD2" s="211"/>
      <c r="GE2" s="211"/>
      <c r="GF2" s="211"/>
      <c r="GG2" s="211"/>
      <c r="GH2" s="211"/>
      <c r="GI2" s="211"/>
      <c r="GJ2" s="211"/>
      <c r="GK2" s="211"/>
      <c r="GL2" s="211"/>
      <c r="GM2" s="211"/>
      <c r="GN2" s="211"/>
      <c r="GO2" s="211"/>
      <c r="GP2" s="211"/>
      <c r="GQ2" s="211"/>
      <c r="GR2" s="211"/>
      <c r="GS2" s="211"/>
      <c r="GT2" s="211"/>
      <c r="GU2" s="211"/>
      <c r="GV2" s="211"/>
      <c r="GW2" s="211"/>
      <c r="GX2" s="211"/>
      <c r="GY2" s="211"/>
      <c r="GZ2" s="211"/>
      <c r="HA2" s="211"/>
      <c r="HB2" s="211"/>
      <c r="HC2" s="211"/>
      <c r="HD2" s="211"/>
      <c r="HE2" s="211"/>
      <c r="HF2" s="211"/>
      <c r="HG2" s="211"/>
      <c r="HH2" s="211"/>
      <c r="HI2" s="212"/>
      <c r="HJ2" s="212"/>
    </row>
    <row r="3" spans="1:218" s="205" customFormat="1">
      <c r="A3" s="204" t="s">
        <v>122</v>
      </c>
      <c r="B3" s="269">
        <v>10373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0"/>
      <c r="BM3" s="210"/>
      <c r="BN3" s="210"/>
      <c r="BO3" s="210"/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10"/>
      <c r="CG3" s="210"/>
      <c r="CH3" s="210"/>
      <c r="CI3" s="210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0"/>
      <c r="CV3" s="210"/>
      <c r="CW3" s="210"/>
      <c r="CX3" s="210"/>
      <c r="CY3" s="210"/>
      <c r="CZ3" s="210"/>
      <c r="DA3" s="210"/>
      <c r="DB3" s="210"/>
      <c r="DC3" s="210"/>
      <c r="DD3" s="210"/>
      <c r="DE3" s="210"/>
      <c r="DF3" s="210"/>
      <c r="DG3" s="210"/>
      <c r="DH3" s="210"/>
      <c r="DI3" s="210"/>
      <c r="DJ3" s="210"/>
      <c r="DK3" s="210"/>
      <c r="DL3" s="210"/>
      <c r="DM3" s="210"/>
      <c r="DN3" s="210"/>
      <c r="DO3" s="210"/>
      <c r="DP3" s="210"/>
      <c r="DQ3" s="210"/>
      <c r="DR3" s="210"/>
      <c r="DS3" s="210"/>
      <c r="DT3" s="210"/>
      <c r="DU3" s="210"/>
      <c r="DV3" s="210"/>
      <c r="DW3" s="210"/>
      <c r="DX3" s="210"/>
      <c r="DY3" s="210"/>
      <c r="DZ3" s="210"/>
      <c r="EA3" s="210"/>
      <c r="EB3" s="210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06"/>
      <c r="HJ3" s="206"/>
    </row>
    <row r="4" spans="1:218" s="213" customFormat="1">
      <c r="A4" s="207" t="s">
        <v>123</v>
      </c>
      <c r="B4" s="268" t="s">
        <v>52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  <c r="EY4" s="215"/>
      <c r="EZ4" s="215"/>
      <c r="FA4" s="215"/>
      <c r="FB4" s="215"/>
      <c r="FC4" s="215"/>
      <c r="FD4" s="215"/>
      <c r="FE4" s="215"/>
      <c r="FF4" s="215"/>
      <c r="FG4" s="215"/>
      <c r="FH4" s="215"/>
      <c r="FI4" s="215"/>
      <c r="FJ4" s="215"/>
      <c r="FK4" s="215"/>
      <c r="FL4" s="215"/>
      <c r="FM4" s="215"/>
      <c r="FN4" s="215"/>
      <c r="FO4" s="215"/>
      <c r="FP4" s="215"/>
      <c r="FQ4" s="215"/>
      <c r="FR4" s="215"/>
      <c r="FS4" s="215"/>
      <c r="FT4" s="215"/>
      <c r="FU4" s="215"/>
      <c r="FV4" s="215"/>
      <c r="FW4" s="215"/>
      <c r="FX4" s="215"/>
      <c r="FY4" s="215"/>
      <c r="FZ4" s="215"/>
      <c r="GA4" s="215"/>
      <c r="GB4" s="215"/>
      <c r="GC4" s="215"/>
      <c r="GD4" s="215"/>
      <c r="GE4" s="215"/>
      <c r="GF4" s="215"/>
      <c r="GG4" s="215"/>
      <c r="GH4" s="215"/>
      <c r="GI4" s="215"/>
      <c r="GJ4" s="215"/>
      <c r="GK4" s="215"/>
      <c r="GL4" s="215"/>
      <c r="GM4" s="215"/>
      <c r="GN4" s="215"/>
      <c r="GO4" s="215"/>
      <c r="GP4" s="215"/>
      <c r="GQ4" s="215"/>
      <c r="GR4" s="215"/>
      <c r="GS4" s="215"/>
      <c r="GT4" s="215"/>
      <c r="GU4" s="215"/>
      <c r="GV4" s="215"/>
      <c r="GW4" s="215"/>
      <c r="GX4" s="215"/>
      <c r="GY4" s="215"/>
      <c r="GZ4" s="215"/>
      <c r="HA4" s="215"/>
      <c r="HB4" s="215"/>
      <c r="HC4" s="215"/>
      <c r="HD4" s="215"/>
      <c r="HE4" s="215"/>
      <c r="HF4" s="215"/>
      <c r="HG4" s="215"/>
      <c r="HH4" s="215"/>
      <c r="HI4" s="212"/>
      <c r="HJ4" s="212"/>
    </row>
    <row r="5" spans="1:218" ht="15">
      <c r="A5" s="216">
        <v>1</v>
      </c>
      <c r="B5" s="230">
        <v>2.2646852374524466E-2</v>
      </c>
      <c r="C5" s="27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9"/>
      <c r="HJ5" s="219"/>
    </row>
    <row r="6" spans="1:218" ht="15">
      <c r="A6" s="216">
        <v>2</v>
      </c>
      <c r="B6" s="230">
        <v>2.1229757887013926E-2</v>
      </c>
      <c r="C6" s="64"/>
      <c r="D6" s="17"/>
      <c r="E6" s="17"/>
      <c r="F6" s="17"/>
      <c r="G6" s="220"/>
      <c r="H6" s="220"/>
      <c r="I6" s="220"/>
      <c r="J6" s="220"/>
      <c r="K6" s="23"/>
      <c r="L6" s="221"/>
      <c r="M6" s="222"/>
      <c r="N6" s="27"/>
      <c r="O6" s="27"/>
      <c r="P6" s="27"/>
      <c r="Q6" s="27"/>
      <c r="R6" s="23"/>
      <c r="S6" s="23"/>
      <c r="T6" s="23"/>
      <c r="U6" s="220"/>
      <c r="V6" s="223"/>
      <c r="W6" s="224"/>
      <c r="X6" s="24"/>
      <c r="Y6" s="24"/>
      <c r="Z6" s="23"/>
      <c r="AA6" s="221"/>
      <c r="AB6" s="23"/>
      <c r="AC6" s="23"/>
      <c r="AD6" s="23"/>
      <c r="AE6" s="23"/>
      <c r="AF6" s="23"/>
      <c r="AG6" s="220"/>
      <c r="AH6" s="23"/>
      <c r="AI6" s="23"/>
      <c r="AJ6" s="23"/>
      <c r="AK6" s="225"/>
      <c r="AL6" s="23"/>
      <c r="AM6" s="23"/>
      <c r="AN6" s="225"/>
      <c r="AO6" s="221"/>
      <c r="AP6" s="221"/>
      <c r="AQ6" s="221"/>
      <c r="AR6" s="23"/>
      <c r="AS6" s="221"/>
      <c r="AT6" s="23"/>
      <c r="AU6" s="23"/>
      <c r="AV6" s="225"/>
      <c r="AW6" s="23"/>
      <c r="AX6" s="23"/>
      <c r="AY6" s="23"/>
      <c r="AZ6" s="221"/>
      <c r="BA6" s="23"/>
      <c r="BB6" s="220"/>
      <c r="BC6" s="23"/>
      <c r="BD6" s="23"/>
      <c r="BE6" s="220"/>
      <c r="BF6" s="23"/>
      <c r="BG6" s="23"/>
      <c r="BH6" s="221"/>
      <c r="BI6" s="23"/>
      <c r="BJ6" s="226"/>
      <c r="BK6" s="23"/>
      <c r="BL6" s="23"/>
      <c r="BM6" s="23"/>
      <c r="BN6" s="23"/>
      <c r="BO6" s="23"/>
      <c r="BP6" s="23"/>
      <c r="BQ6" s="220"/>
      <c r="BR6" s="23"/>
      <c r="BS6" s="23"/>
      <c r="BT6" s="23"/>
      <c r="BU6" s="23"/>
      <c r="BV6" s="225"/>
      <c r="BW6" s="220"/>
      <c r="BX6" s="227"/>
      <c r="BY6" s="221"/>
      <c r="BZ6" s="23"/>
      <c r="CA6" s="23"/>
      <c r="CB6" s="220"/>
      <c r="CC6" s="23"/>
      <c r="CD6" s="221"/>
      <c r="CE6" s="23"/>
      <c r="CF6" s="220"/>
      <c r="CG6" s="225"/>
      <c r="CH6" s="227"/>
      <c r="CI6" s="220"/>
      <c r="CJ6" s="23"/>
      <c r="CK6" s="27"/>
      <c r="CL6" s="27"/>
      <c r="CM6" s="23"/>
      <c r="CN6" s="23"/>
      <c r="CO6" s="221"/>
      <c r="CP6" s="23"/>
      <c r="CQ6" s="221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20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25"/>
      <c r="DS6" s="23"/>
      <c r="DT6" s="23"/>
      <c r="DU6" s="227"/>
      <c r="DV6" s="23"/>
      <c r="DW6" s="23"/>
      <c r="DX6" s="23"/>
      <c r="DY6" s="228"/>
      <c r="DZ6" s="23"/>
      <c r="EA6" s="23"/>
      <c r="EB6" s="23"/>
      <c r="EC6" s="219"/>
      <c r="ED6" s="219"/>
    </row>
    <row r="7" spans="1:218" ht="15">
      <c r="A7" s="216">
        <v>3</v>
      </c>
      <c r="B7" s="230">
        <v>2.4990087421078177E-2</v>
      </c>
      <c r="C7" s="64"/>
      <c r="D7" s="17"/>
      <c r="E7" s="17"/>
      <c r="F7" s="17"/>
      <c r="G7" s="23"/>
      <c r="H7" s="23"/>
      <c r="I7" s="23"/>
      <c r="J7" s="27"/>
      <c r="K7" s="23"/>
      <c r="L7" s="23"/>
      <c r="M7" s="222"/>
      <c r="N7" s="27"/>
      <c r="O7" s="27"/>
      <c r="P7" s="27"/>
      <c r="Q7" s="27"/>
      <c r="R7" s="23"/>
      <c r="S7" s="23"/>
      <c r="T7" s="23"/>
      <c r="U7" s="23"/>
      <c r="V7" s="23"/>
      <c r="W7" s="24"/>
      <c r="X7" s="24"/>
      <c r="Y7" s="24"/>
      <c r="Z7" s="23"/>
      <c r="AA7" s="23"/>
      <c r="AB7" s="23"/>
      <c r="AC7" s="23"/>
      <c r="AD7" s="23"/>
      <c r="AE7" s="23"/>
      <c r="AF7" s="23"/>
      <c r="AG7" s="220"/>
      <c r="AH7" s="23"/>
      <c r="AI7" s="23"/>
      <c r="AJ7" s="23"/>
      <c r="AK7" s="23"/>
      <c r="AL7" s="23"/>
      <c r="AM7" s="23"/>
      <c r="AN7" s="229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29"/>
      <c r="BA7" s="23"/>
      <c r="BB7" s="229"/>
      <c r="BC7" s="23"/>
      <c r="BD7" s="23"/>
      <c r="BE7" s="229"/>
      <c r="BF7" s="23"/>
      <c r="BG7" s="23"/>
      <c r="BH7" s="229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20"/>
      <c r="CC7" s="23"/>
      <c r="CD7" s="221"/>
      <c r="CE7" s="23"/>
      <c r="CF7" s="229"/>
      <c r="CG7" s="223"/>
      <c r="CH7" s="23"/>
      <c r="CI7" s="23"/>
      <c r="CJ7" s="23"/>
      <c r="CK7" s="27"/>
      <c r="CL7" s="27"/>
      <c r="CM7" s="23"/>
      <c r="CN7" s="23"/>
      <c r="CO7" s="219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228"/>
      <c r="DZ7" s="23"/>
      <c r="EA7" s="23"/>
      <c r="EB7" s="23"/>
      <c r="EC7" s="219"/>
      <c r="ED7" s="219"/>
    </row>
    <row r="8" spans="1:218" ht="15">
      <c r="A8" s="216">
        <v>4</v>
      </c>
      <c r="B8" s="271"/>
      <c r="C8" s="216"/>
      <c r="D8" s="245"/>
      <c r="E8" s="237"/>
      <c r="F8" s="233"/>
      <c r="G8" s="232"/>
      <c r="H8" s="232"/>
      <c r="I8" s="233"/>
      <c r="J8" s="234"/>
      <c r="K8" s="232"/>
      <c r="L8" s="233"/>
      <c r="M8" s="235"/>
      <c r="N8" s="219"/>
      <c r="O8" s="219"/>
      <c r="P8" s="219"/>
      <c r="Q8" s="219"/>
      <c r="R8" s="219"/>
      <c r="S8" s="219"/>
      <c r="T8" s="219"/>
      <c r="U8" s="219"/>
      <c r="V8" s="219"/>
      <c r="W8" s="229"/>
      <c r="X8" s="229"/>
      <c r="Y8" s="229"/>
      <c r="Z8" s="229"/>
      <c r="AA8" s="229"/>
      <c r="AB8" s="229"/>
      <c r="AC8" s="71"/>
      <c r="AD8" s="71"/>
      <c r="AE8" s="71"/>
      <c r="AF8" s="71"/>
      <c r="AG8" s="229"/>
      <c r="AH8" s="71"/>
      <c r="AI8" s="71"/>
      <c r="AJ8" s="229"/>
      <c r="AK8" s="229"/>
      <c r="AL8" s="71"/>
      <c r="AM8" s="229"/>
      <c r="AN8" s="229"/>
      <c r="AO8" s="229"/>
      <c r="AP8" s="229"/>
      <c r="AQ8" s="229"/>
      <c r="AR8" s="229"/>
      <c r="AS8" s="229"/>
      <c r="AT8" s="229"/>
      <c r="AU8" s="71"/>
      <c r="AV8" s="71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36"/>
      <c r="DZ8" s="219"/>
      <c r="EA8" s="219"/>
      <c r="EB8" s="219"/>
      <c r="EC8" s="219"/>
      <c r="ED8" s="219"/>
    </row>
    <row r="9" spans="1:218" ht="15">
      <c r="A9" s="216">
        <v>5</v>
      </c>
      <c r="B9" s="222"/>
      <c r="C9" s="216"/>
      <c r="D9" s="245"/>
      <c r="E9" s="237"/>
      <c r="F9" s="216"/>
      <c r="G9" s="237"/>
      <c r="H9" s="237"/>
      <c r="I9" s="216"/>
      <c r="J9" s="234"/>
      <c r="K9" s="237"/>
      <c r="L9" s="216"/>
      <c r="M9" s="238"/>
      <c r="AC9" s="23"/>
      <c r="AD9" s="23"/>
      <c r="AE9" s="23"/>
      <c r="AF9" s="23"/>
      <c r="AH9" s="23"/>
      <c r="AI9" s="23"/>
      <c r="AL9" s="23"/>
      <c r="AU9" s="23"/>
      <c r="DY9" s="240"/>
    </row>
    <row r="10" spans="1:218" ht="15">
      <c r="A10" s="216">
        <v>6</v>
      </c>
      <c r="B10" s="222"/>
      <c r="C10" s="216"/>
      <c r="D10" s="245"/>
      <c r="E10" s="237"/>
      <c r="F10" s="216"/>
      <c r="G10" s="237"/>
      <c r="H10" s="237"/>
      <c r="I10" s="216"/>
      <c r="J10" s="234"/>
      <c r="K10" s="237"/>
      <c r="L10" s="216"/>
      <c r="M10" s="238"/>
      <c r="AC10" s="23"/>
      <c r="AD10" s="23"/>
      <c r="AE10" s="23"/>
      <c r="AF10" s="23"/>
      <c r="BN10" s="23"/>
      <c r="BO10" s="23"/>
      <c r="CD10" s="23"/>
      <c r="DY10" s="240"/>
    </row>
    <row r="11" spans="1:218" ht="15">
      <c r="A11" s="216">
        <v>7</v>
      </c>
      <c r="B11" s="222"/>
      <c r="C11" s="216"/>
      <c r="D11" s="245"/>
      <c r="E11" s="237"/>
      <c r="F11" s="216"/>
      <c r="G11" s="237"/>
      <c r="H11" s="216"/>
      <c r="I11" s="216"/>
      <c r="J11" s="234"/>
      <c r="K11" s="237"/>
      <c r="L11" s="216"/>
      <c r="M11" s="238"/>
      <c r="AP11" s="23"/>
      <c r="BN11" s="23"/>
      <c r="BO11" s="23"/>
      <c r="CD11" s="23"/>
      <c r="DY11" s="240"/>
    </row>
    <row r="12" spans="1:218" ht="15">
      <c r="A12" s="216">
        <v>8</v>
      </c>
      <c r="B12" s="222"/>
      <c r="C12" s="216"/>
      <c r="D12" s="237"/>
      <c r="E12" s="237"/>
      <c r="F12" s="216"/>
      <c r="G12" s="237"/>
      <c r="H12" s="216"/>
      <c r="I12" s="216"/>
      <c r="J12" s="234"/>
      <c r="K12" s="237"/>
      <c r="L12" s="216"/>
      <c r="M12" s="238"/>
      <c r="AO12" s="242"/>
      <c r="AP12" s="23"/>
      <c r="BF12" s="23"/>
      <c r="BN12" s="23"/>
      <c r="BO12" s="23"/>
      <c r="DY12" s="240"/>
    </row>
    <row r="13" spans="1:218" ht="15">
      <c r="A13" s="216">
        <v>9</v>
      </c>
      <c r="B13" s="222"/>
      <c r="C13" s="216"/>
      <c r="D13" s="237"/>
      <c r="E13" s="237"/>
      <c r="F13" s="216"/>
      <c r="G13" s="237"/>
      <c r="H13" s="216"/>
      <c r="I13" s="216"/>
      <c r="J13" s="234"/>
      <c r="K13" s="237"/>
      <c r="L13" s="216"/>
      <c r="M13" s="238"/>
      <c r="AO13" s="242"/>
      <c r="AP13" s="23"/>
      <c r="BF13" s="23"/>
      <c r="DY13" s="240"/>
    </row>
    <row r="14" spans="1:218" ht="15">
      <c r="A14" s="216">
        <v>10</v>
      </c>
      <c r="B14" s="222"/>
      <c r="C14" s="237"/>
      <c r="D14" s="237"/>
      <c r="E14" s="237"/>
      <c r="F14" s="237"/>
      <c r="G14" s="237"/>
      <c r="H14" s="237"/>
      <c r="I14" s="237"/>
      <c r="J14" s="234"/>
      <c r="K14" s="237"/>
      <c r="L14" s="216"/>
      <c r="M14" s="238"/>
      <c r="AO14" s="242"/>
      <c r="DY14" s="240"/>
    </row>
    <row r="15" spans="1:218" ht="15">
      <c r="A15" s="216">
        <v>11</v>
      </c>
      <c r="B15" s="222"/>
      <c r="C15" s="237"/>
      <c r="D15" s="237"/>
      <c r="E15" s="237"/>
      <c r="F15" s="237"/>
      <c r="G15" s="237"/>
      <c r="H15" s="237"/>
      <c r="I15" s="237"/>
      <c r="J15" s="234"/>
      <c r="K15" s="237"/>
      <c r="L15" s="216"/>
      <c r="M15" s="238"/>
      <c r="AO15" s="242"/>
      <c r="DY15" s="240"/>
    </row>
    <row r="16" spans="1:218" ht="15">
      <c r="A16" s="216">
        <v>12</v>
      </c>
      <c r="B16" s="222"/>
      <c r="C16" s="237"/>
      <c r="D16" s="237"/>
      <c r="E16" s="237"/>
      <c r="F16" s="237"/>
      <c r="G16" s="237"/>
      <c r="H16" s="237"/>
      <c r="I16" s="237"/>
      <c r="J16" s="234"/>
      <c r="K16" s="237"/>
      <c r="L16" s="216"/>
      <c r="M16" s="238"/>
      <c r="AO16" s="242"/>
      <c r="DY16" s="240"/>
    </row>
    <row r="17" spans="1:129" ht="15">
      <c r="A17" s="216">
        <v>13</v>
      </c>
      <c r="B17" s="222"/>
      <c r="C17" s="237"/>
      <c r="D17" s="237"/>
      <c r="E17" s="237"/>
      <c r="F17" s="237"/>
      <c r="G17" s="237"/>
      <c r="H17" s="237"/>
      <c r="I17" s="237"/>
      <c r="J17" s="234"/>
      <c r="K17" s="237"/>
      <c r="L17" s="216"/>
      <c r="M17" s="238"/>
      <c r="AO17" s="242"/>
      <c r="DY17" s="240"/>
    </row>
    <row r="18" spans="1:129" ht="15">
      <c r="A18" s="216">
        <v>14</v>
      </c>
      <c r="B18" s="222"/>
      <c r="C18" s="237"/>
      <c r="D18" s="237"/>
      <c r="E18" s="237"/>
      <c r="F18" s="237"/>
      <c r="G18" s="237"/>
      <c r="H18" s="237"/>
      <c r="I18" s="237"/>
      <c r="J18" s="234"/>
      <c r="K18" s="237"/>
      <c r="L18" s="216"/>
      <c r="M18" s="238"/>
      <c r="AO18" s="242"/>
      <c r="DY18" s="240"/>
    </row>
    <row r="19" spans="1:129" ht="15">
      <c r="A19" s="216">
        <v>15</v>
      </c>
      <c r="B19" s="222"/>
      <c r="C19" s="237"/>
      <c r="D19" s="237"/>
      <c r="E19" s="237"/>
      <c r="F19" s="237"/>
      <c r="G19" s="237"/>
      <c r="H19" s="237"/>
      <c r="I19" s="237"/>
      <c r="J19" s="234"/>
      <c r="K19" s="237"/>
      <c r="L19" s="216"/>
      <c r="M19" s="238"/>
      <c r="AO19" s="242"/>
      <c r="DY19" s="240"/>
    </row>
    <row r="20" spans="1:129" ht="15">
      <c r="A20" s="216">
        <v>16</v>
      </c>
      <c r="B20" s="222"/>
      <c r="C20" s="237"/>
      <c r="D20" s="237"/>
      <c r="E20" s="237"/>
      <c r="F20" s="237"/>
      <c r="G20" s="237"/>
      <c r="H20" s="237"/>
      <c r="I20" s="237"/>
      <c r="J20" s="234"/>
      <c r="K20" s="237"/>
      <c r="L20" s="216"/>
      <c r="M20" s="238"/>
      <c r="AO20" s="242"/>
      <c r="DY20" s="240"/>
    </row>
    <row r="21" spans="1:129" ht="15">
      <c r="A21" s="216">
        <v>17</v>
      </c>
      <c r="B21" s="222"/>
      <c r="C21" s="237"/>
      <c r="D21" s="237"/>
      <c r="E21" s="237"/>
      <c r="F21" s="237"/>
      <c r="G21" s="237"/>
      <c r="H21" s="237"/>
      <c r="I21" s="237"/>
      <c r="J21" s="234"/>
      <c r="K21" s="237"/>
      <c r="L21" s="216"/>
      <c r="M21" s="238"/>
      <c r="N21" s="27"/>
      <c r="O21" s="27"/>
      <c r="P21" s="27"/>
      <c r="Q21" s="27"/>
      <c r="DY21" s="240"/>
    </row>
    <row r="22" spans="1:129" ht="15">
      <c r="A22" s="216">
        <v>18</v>
      </c>
      <c r="B22" s="222"/>
      <c r="C22" s="237"/>
      <c r="D22" s="237"/>
      <c r="E22" s="237"/>
      <c r="F22" s="237"/>
      <c r="G22" s="237"/>
      <c r="H22" s="237"/>
      <c r="I22" s="237"/>
      <c r="J22" s="234"/>
      <c r="K22" s="237"/>
      <c r="L22" s="216"/>
      <c r="M22" s="238"/>
      <c r="N22" s="27"/>
      <c r="O22" s="27"/>
      <c r="P22" s="27"/>
      <c r="Q22" s="27"/>
      <c r="DY22" s="240"/>
    </row>
    <row r="23" spans="1:129" ht="15">
      <c r="A23" s="216">
        <v>19</v>
      </c>
      <c r="B23" s="222"/>
      <c r="C23" s="237"/>
      <c r="D23" s="237"/>
      <c r="E23" s="237"/>
      <c r="F23" s="237"/>
      <c r="G23" s="237"/>
      <c r="H23" s="237"/>
      <c r="I23" s="237"/>
      <c r="J23" s="234"/>
      <c r="K23" s="237"/>
      <c r="L23" s="216"/>
      <c r="M23" s="238"/>
      <c r="N23" s="27"/>
      <c r="O23" s="27"/>
      <c r="P23" s="27"/>
      <c r="Q23" s="27"/>
      <c r="DY23" s="240"/>
    </row>
    <row r="24" spans="1:129" ht="15">
      <c r="A24" s="216">
        <v>20</v>
      </c>
      <c r="B24" s="222"/>
      <c r="C24" s="237"/>
      <c r="D24" s="237"/>
      <c r="E24" s="237"/>
      <c r="F24" s="237"/>
      <c r="G24" s="237"/>
      <c r="H24" s="237"/>
      <c r="I24" s="237"/>
      <c r="J24" s="234"/>
      <c r="K24" s="237"/>
      <c r="L24" s="216"/>
      <c r="M24" s="238"/>
      <c r="N24" s="27"/>
      <c r="O24" s="27"/>
      <c r="P24" s="27"/>
      <c r="Q24" s="27"/>
      <c r="DY24" s="240"/>
    </row>
    <row r="25" spans="1:129" ht="15">
      <c r="A25" s="216">
        <v>21</v>
      </c>
      <c r="B25" s="222"/>
      <c r="C25" s="237"/>
      <c r="D25" s="237"/>
      <c r="E25" s="237"/>
      <c r="F25" s="237"/>
      <c r="G25" s="237"/>
      <c r="H25" s="237"/>
      <c r="I25" s="237"/>
      <c r="J25" s="246"/>
      <c r="K25" s="237"/>
      <c r="L25" s="216"/>
      <c r="M25" s="238"/>
      <c r="N25" s="27"/>
      <c r="O25" s="27"/>
      <c r="P25" s="27"/>
      <c r="Q25" s="27"/>
      <c r="DY25" s="240"/>
    </row>
    <row r="26" spans="1:129" ht="15">
      <c r="A26" s="216">
        <v>22</v>
      </c>
      <c r="B26" s="222"/>
      <c r="C26" s="237"/>
      <c r="D26" s="237"/>
      <c r="E26" s="237"/>
      <c r="F26" s="237"/>
      <c r="G26" s="237"/>
      <c r="H26" s="237"/>
      <c r="I26" s="237"/>
      <c r="J26" s="234"/>
      <c r="K26" s="237"/>
      <c r="L26" s="216"/>
      <c r="M26" s="238"/>
      <c r="N26" s="27"/>
      <c r="O26" s="27"/>
      <c r="P26" s="27"/>
      <c r="Q26" s="27"/>
      <c r="DY26" s="240"/>
    </row>
    <row r="27" spans="1:129" ht="15">
      <c r="A27" s="216">
        <v>23</v>
      </c>
      <c r="B27" s="222"/>
      <c r="C27" s="237"/>
      <c r="D27" s="237"/>
      <c r="E27" s="237"/>
      <c r="F27" s="237"/>
      <c r="G27" s="237"/>
      <c r="H27" s="237"/>
      <c r="I27" s="237"/>
      <c r="J27" s="234"/>
      <c r="K27" s="237"/>
      <c r="L27" s="216"/>
      <c r="M27" s="238"/>
      <c r="N27" s="27"/>
      <c r="O27" s="27"/>
      <c r="P27" s="27"/>
      <c r="Q27" s="27"/>
      <c r="DY27" s="240"/>
    </row>
    <row r="28" spans="1:129" ht="15">
      <c r="A28" s="216">
        <v>24</v>
      </c>
      <c r="B28" s="242"/>
      <c r="C28" s="237"/>
      <c r="D28" s="237"/>
      <c r="E28" s="237"/>
      <c r="F28" s="237"/>
      <c r="G28" s="237"/>
      <c r="H28" s="237"/>
      <c r="I28" s="237"/>
      <c r="J28" s="234"/>
      <c r="K28" s="237"/>
      <c r="L28" s="216"/>
      <c r="M28" s="238"/>
      <c r="N28" s="27"/>
      <c r="O28" s="27"/>
      <c r="P28" s="27"/>
      <c r="Q28" s="27"/>
      <c r="DY28" s="240"/>
    </row>
    <row r="29" spans="1:129" ht="15">
      <c r="A29" s="216">
        <v>25</v>
      </c>
      <c r="B29" s="222"/>
      <c r="C29" s="237"/>
      <c r="D29" s="237"/>
      <c r="E29" s="237"/>
      <c r="F29" s="237"/>
      <c r="G29" s="237"/>
      <c r="H29" s="237"/>
      <c r="I29" s="237"/>
      <c r="J29" s="234"/>
      <c r="K29" s="237"/>
      <c r="L29" s="216"/>
      <c r="M29" s="238"/>
      <c r="N29" s="27"/>
      <c r="O29" s="27"/>
      <c r="P29" s="27"/>
      <c r="Q29" s="27"/>
      <c r="DY29" s="240"/>
    </row>
    <row r="30" spans="1:129" ht="15">
      <c r="A30" s="216">
        <v>26</v>
      </c>
      <c r="B30" s="222"/>
      <c r="C30" s="237"/>
      <c r="D30" s="237"/>
      <c r="E30" s="237"/>
      <c r="F30" s="237"/>
      <c r="G30" s="237"/>
      <c r="H30" s="237"/>
      <c r="I30" s="237"/>
      <c r="J30" s="234"/>
      <c r="K30" s="237"/>
      <c r="L30" s="216"/>
      <c r="M30" s="238"/>
      <c r="N30" s="27"/>
      <c r="O30" s="27"/>
      <c r="P30" s="27"/>
      <c r="Q30" s="27"/>
      <c r="DY30" s="240"/>
    </row>
    <row r="31" spans="1:129" ht="15">
      <c r="A31" s="216">
        <v>27</v>
      </c>
      <c r="B31" s="222"/>
      <c r="C31" s="237"/>
      <c r="D31" s="237"/>
      <c r="E31" s="237"/>
      <c r="F31" s="237"/>
      <c r="G31" s="237"/>
      <c r="H31" s="237"/>
      <c r="I31" s="237"/>
      <c r="J31" s="234"/>
      <c r="K31" s="237"/>
      <c r="L31" s="216"/>
      <c r="M31" s="238"/>
      <c r="N31" s="27"/>
      <c r="O31" s="27"/>
      <c r="P31" s="27"/>
      <c r="Q31" s="27"/>
      <c r="DY31" s="240"/>
    </row>
    <row r="32" spans="1:129" ht="15">
      <c r="A32" s="216">
        <v>28</v>
      </c>
      <c r="B32" s="222"/>
      <c r="C32" s="237"/>
      <c r="D32" s="237"/>
      <c r="E32" s="237"/>
      <c r="F32" s="237"/>
      <c r="G32" s="237"/>
      <c r="H32" s="237"/>
      <c r="I32" s="237"/>
      <c r="J32" s="234"/>
      <c r="K32" s="237"/>
      <c r="L32" s="216"/>
      <c r="M32" s="238"/>
      <c r="N32" s="27"/>
      <c r="O32" s="27"/>
      <c r="P32" s="27"/>
      <c r="Q32" s="27"/>
      <c r="DY32" s="240"/>
    </row>
    <row r="33" spans="1:139" ht="15">
      <c r="A33" s="216">
        <v>29</v>
      </c>
      <c r="B33" s="222"/>
      <c r="C33" s="237"/>
      <c r="D33" s="237"/>
      <c r="E33" s="237"/>
      <c r="F33" s="237"/>
      <c r="G33" s="237"/>
      <c r="H33" s="237"/>
      <c r="I33" s="237"/>
      <c r="J33" s="234"/>
      <c r="K33" s="237"/>
      <c r="L33" s="237"/>
      <c r="M33" s="238"/>
      <c r="N33" s="27"/>
      <c r="O33" s="27"/>
      <c r="P33" s="27"/>
      <c r="Q33" s="27"/>
      <c r="DY33" s="240"/>
    </row>
    <row r="34" spans="1:139" ht="15">
      <c r="A34" s="216">
        <v>30</v>
      </c>
      <c r="B34" s="222"/>
      <c r="C34" s="237"/>
      <c r="D34" s="237"/>
      <c r="E34" s="237"/>
      <c r="F34" s="237"/>
      <c r="G34" s="237"/>
      <c r="H34" s="237"/>
      <c r="I34" s="237"/>
      <c r="J34" s="234"/>
      <c r="K34" s="237"/>
      <c r="L34" s="237"/>
      <c r="M34" s="238"/>
      <c r="N34" s="27"/>
      <c r="O34" s="27"/>
      <c r="P34" s="27"/>
      <c r="Q34" s="27"/>
      <c r="DY34" s="240"/>
    </row>
    <row r="35" spans="1:139">
      <c r="A35" s="216">
        <v>31</v>
      </c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</row>
    <row r="36" spans="1:139">
      <c r="A36" s="216">
        <v>32</v>
      </c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</row>
    <row r="37" spans="1:139">
      <c r="A37" s="216">
        <v>33</v>
      </c>
      <c r="B37" s="232"/>
      <c r="C37" s="232"/>
      <c r="D37" s="232"/>
      <c r="E37" s="232"/>
      <c r="F37" s="232"/>
      <c r="G37" s="232"/>
      <c r="H37" s="232"/>
      <c r="I37" s="232"/>
      <c r="J37" s="232"/>
      <c r="K37" s="237"/>
      <c r="L37" s="237"/>
    </row>
    <row r="38" spans="1:139">
      <c r="A38" s="216">
        <v>34</v>
      </c>
      <c r="B38" s="232"/>
      <c r="C38" s="232"/>
      <c r="D38" s="232"/>
      <c r="E38" s="232"/>
      <c r="F38" s="232"/>
      <c r="G38" s="232"/>
      <c r="H38" s="232"/>
      <c r="I38" s="232"/>
      <c r="J38" s="232"/>
      <c r="K38" s="237"/>
      <c r="L38" s="237"/>
    </row>
    <row r="39" spans="1:139">
      <c r="A39" s="216">
        <v>35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7"/>
      <c r="L39" s="237"/>
    </row>
    <row r="40" spans="1:139" ht="15">
      <c r="A40" s="219"/>
      <c r="B40" s="17"/>
      <c r="C40" s="17"/>
      <c r="D40" s="17"/>
      <c r="E40" s="17"/>
      <c r="F40" s="17"/>
      <c r="G40" s="17"/>
      <c r="H40" s="17"/>
      <c r="I40" s="17"/>
      <c r="J40" s="234"/>
      <c r="K40" s="17"/>
      <c r="L40" s="17"/>
      <c r="M40" s="238"/>
      <c r="N40" s="27"/>
      <c r="O40" s="27"/>
      <c r="P40" s="27"/>
      <c r="Q40" s="27"/>
      <c r="R40" s="23"/>
      <c r="S40" s="23"/>
      <c r="T40" s="23"/>
      <c r="U40" s="23"/>
      <c r="V40" s="23"/>
      <c r="W40" s="24"/>
      <c r="X40" s="24"/>
      <c r="Y40" s="24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40"/>
      <c r="DZ40" s="23"/>
      <c r="EA40" s="23"/>
      <c r="EB40" s="23"/>
    </row>
    <row r="41" spans="1:139">
      <c r="A41" s="247" t="s">
        <v>124</v>
      </c>
      <c r="B41" s="219">
        <f>COUNT(B5:B39)</f>
        <v>3</v>
      </c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</row>
    <row r="42" spans="1:139" s="236" customFormat="1">
      <c r="EF42" s="210"/>
      <c r="EG42" s="210"/>
      <c r="EH42" s="210"/>
      <c r="EI42" s="210"/>
    </row>
    <row r="43" spans="1:139">
      <c r="A43" s="247" t="s">
        <v>125</v>
      </c>
      <c r="C43" s="248">
        <v>1</v>
      </c>
      <c r="D43" s="248"/>
      <c r="E43" s="219"/>
      <c r="F43" s="219"/>
      <c r="G43" s="219"/>
      <c r="H43" s="219"/>
      <c r="I43" s="219"/>
      <c r="J43" s="219"/>
      <c r="K43" s="219"/>
      <c r="L43" s="219"/>
    </row>
    <row r="44" spans="1:139">
      <c r="A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39">
      <c r="A45" s="219"/>
      <c r="C45" s="219"/>
      <c r="D45" s="219"/>
      <c r="E45" s="219"/>
      <c r="F45" s="219"/>
      <c r="G45" s="219"/>
      <c r="H45" s="219"/>
      <c r="I45" s="232"/>
      <c r="J45" s="232"/>
    </row>
    <row r="46" spans="1:139">
      <c r="A46" s="247" t="s">
        <v>126</v>
      </c>
      <c r="C46" s="219">
        <f>SUM(B41:EB41)</f>
        <v>3</v>
      </c>
      <c r="D46" s="219"/>
      <c r="E46" s="219"/>
      <c r="F46" s="219"/>
      <c r="G46" s="219"/>
      <c r="H46" s="219"/>
      <c r="I46" s="219"/>
      <c r="J46" s="219"/>
      <c r="Q46" s="418" t="s">
        <v>143</v>
      </c>
    </row>
    <row r="47" spans="1:139">
      <c r="A47" s="219"/>
      <c r="C47" s="219"/>
      <c r="D47" s="219"/>
      <c r="E47" s="219"/>
      <c r="F47" s="219"/>
      <c r="G47" s="219"/>
      <c r="H47" s="219"/>
      <c r="I47" s="219"/>
      <c r="J47" s="219"/>
      <c r="Q47" s="419"/>
    </row>
    <row r="48" spans="1:139">
      <c r="A48" s="219"/>
      <c r="C48" s="219"/>
      <c r="D48" s="219"/>
      <c r="E48" s="219"/>
      <c r="F48" s="219"/>
      <c r="G48" s="219"/>
      <c r="H48" s="219"/>
      <c r="I48" s="219"/>
      <c r="J48" s="219"/>
    </row>
    <row r="49" spans="1:132">
      <c r="A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</row>
    <row r="50" spans="1:132">
      <c r="A50" s="219"/>
      <c r="C50" s="219"/>
      <c r="D50" s="219"/>
      <c r="E50" s="219"/>
      <c r="F50" s="219"/>
      <c r="G50" s="219"/>
      <c r="H50" s="219"/>
      <c r="I50" s="232"/>
      <c r="J50" s="232"/>
    </row>
    <row r="51" spans="1:132">
      <c r="A51" s="219"/>
      <c r="C51" s="249">
        <f>C46-1</f>
        <v>2</v>
      </c>
      <c r="D51" s="249"/>
      <c r="E51" s="219"/>
      <c r="F51" s="219"/>
      <c r="G51" s="219"/>
      <c r="H51" s="219"/>
      <c r="I51" s="232"/>
      <c r="J51" s="232"/>
    </row>
    <row r="52" spans="1:132">
      <c r="A52" s="219"/>
      <c r="B52" s="219"/>
      <c r="C52" s="219"/>
      <c r="D52" s="219"/>
      <c r="E52" s="219"/>
      <c r="F52" s="219"/>
      <c r="G52" s="219"/>
      <c r="H52" s="219"/>
      <c r="I52" s="232"/>
      <c r="J52" s="232"/>
    </row>
    <row r="53" spans="1:132">
      <c r="A53" s="219"/>
      <c r="B53" s="219"/>
      <c r="C53" s="219"/>
      <c r="D53" s="219"/>
      <c r="E53" s="219"/>
      <c r="F53" s="219"/>
      <c r="G53" s="219"/>
      <c r="H53" s="219"/>
      <c r="I53" s="232"/>
      <c r="J53" s="232"/>
    </row>
    <row r="54" spans="1:132">
      <c r="A54" s="219"/>
      <c r="B54" s="219"/>
      <c r="C54" s="219"/>
      <c r="D54" s="219"/>
      <c r="E54" s="219"/>
      <c r="F54" s="219"/>
      <c r="G54" s="219"/>
      <c r="H54" s="219"/>
      <c r="I54" s="232"/>
      <c r="J54" s="232"/>
    </row>
    <row r="55" spans="1:132">
      <c r="A55" s="219"/>
      <c r="B55" s="219"/>
      <c r="C55" s="219"/>
      <c r="D55" s="219"/>
      <c r="E55" s="219"/>
      <c r="F55" s="219"/>
      <c r="G55" s="250"/>
      <c r="H55" s="219"/>
      <c r="I55" s="232"/>
      <c r="J55" s="232"/>
    </row>
    <row r="56" spans="1:132">
      <c r="A56" s="247" t="s">
        <v>127</v>
      </c>
      <c r="B56" s="219"/>
      <c r="C56" s="219"/>
      <c r="D56" s="219"/>
      <c r="E56" s="219"/>
      <c r="F56" s="219"/>
      <c r="G56" s="219"/>
      <c r="H56" s="219"/>
      <c r="I56" s="232"/>
      <c r="J56" s="232"/>
    </row>
    <row r="57" spans="1:132">
      <c r="A57" s="219"/>
      <c r="B57" s="219"/>
      <c r="C57" s="219"/>
      <c r="D57" s="219"/>
      <c r="E57" s="219"/>
      <c r="F57" s="219"/>
      <c r="G57" s="219"/>
      <c r="H57" s="219"/>
      <c r="I57" s="232"/>
      <c r="J57" s="232"/>
    </row>
    <row r="58" spans="1:132">
      <c r="A58" s="219" t="s">
        <v>128</v>
      </c>
      <c r="B58" s="236">
        <f>AVERAGE(B5:B39)</f>
        <v>2.2955565894205523E-2</v>
      </c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36"/>
      <c r="DX58" s="236"/>
      <c r="DY58" s="236"/>
      <c r="DZ58" s="236"/>
      <c r="EA58" s="236"/>
      <c r="EB58" s="236"/>
    </row>
    <row r="59" spans="1:132">
      <c r="A59" s="219"/>
      <c r="B59" s="219"/>
      <c r="C59" s="232"/>
      <c r="D59" s="219"/>
      <c r="E59" s="219"/>
      <c r="F59" s="219"/>
      <c r="G59" s="250"/>
      <c r="H59" s="219"/>
      <c r="I59" s="232"/>
      <c r="J59" s="219"/>
    </row>
    <row r="60" spans="1:132">
      <c r="A60" s="219"/>
      <c r="B60" s="219"/>
      <c r="C60" s="219"/>
      <c r="D60" s="219"/>
      <c r="E60" s="219"/>
      <c r="F60" s="219"/>
      <c r="G60" s="219"/>
      <c r="H60" s="219"/>
      <c r="I60" s="219"/>
      <c r="J60" s="219"/>
    </row>
    <row r="61" spans="1:132">
      <c r="A61" s="219"/>
      <c r="B61" s="219"/>
      <c r="C61" s="219"/>
      <c r="D61" s="219"/>
      <c r="E61" s="219"/>
      <c r="F61" s="219"/>
      <c r="G61" s="219"/>
      <c r="H61" s="219"/>
      <c r="I61" s="219"/>
      <c r="J61" s="219"/>
    </row>
    <row r="62" spans="1:132">
      <c r="A62" s="219"/>
      <c r="B62" s="250"/>
      <c r="C62" s="250"/>
      <c r="D62" s="250"/>
      <c r="E62" s="250"/>
      <c r="F62" s="250"/>
      <c r="G62" s="250"/>
      <c r="H62" s="250"/>
      <c r="I62" s="250"/>
      <c r="J62" s="250"/>
      <c r="K62" s="251"/>
    </row>
    <row r="63" spans="1:132">
      <c r="A63" s="219"/>
      <c r="B63" s="219"/>
      <c r="C63" s="219"/>
      <c r="D63" s="219"/>
      <c r="E63" s="219"/>
      <c r="F63" s="219"/>
      <c r="G63" s="219"/>
      <c r="H63" s="219"/>
      <c r="I63" s="219"/>
      <c r="J63" s="219"/>
    </row>
    <row r="64" spans="1:132">
      <c r="A64" s="219"/>
      <c r="B64" s="219"/>
      <c r="C64" s="219"/>
      <c r="D64" s="219"/>
      <c r="E64" s="219"/>
      <c r="F64" s="219"/>
      <c r="G64" s="219"/>
      <c r="H64" s="219"/>
      <c r="I64" s="219"/>
      <c r="J64" s="219"/>
    </row>
    <row r="65" spans="1:12">
      <c r="A65" s="219"/>
      <c r="C65" s="236">
        <f>AVERAGE(B5:EB39)</f>
        <v>2.2955565894205523E-2</v>
      </c>
      <c r="D65" s="236"/>
      <c r="E65" s="219"/>
      <c r="F65" s="219"/>
      <c r="G65" s="219"/>
      <c r="H65" s="219"/>
      <c r="I65" s="219"/>
      <c r="J65" s="219"/>
    </row>
    <row r="66" spans="1:12">
      <c r="A66" s="247" t="s">
        <v>129</v>
      </c>
      <c r="B66" s="219"/>
      <c r="C66" s="219"/>
      <c r="D66" s="219"/>
      <c r="E66" s="219"/>
      <c r="F66" s="219"/>
      <c r="G66" s="219"/>
      <c r="H66" s="219"/>
      <c r="I66" s="219"/>
      <c r="J66" s="219"/>
    </row>
    <row r="67" spans="1:12">
      <c r="A67" s="219"/>
      <c r="B67" s="219"/>
      <c r="C67" s="219"/>
      <c r="D67" s="219"/>
      <c r="E67" s="219"/>
      <c r="F67" s="219"/>
      <c r="G67" s="219"/>
      <c r="H67" s="219"/>
      <c r="I67" s="219"/>
      <c r="J67" s="219"/>
    </row>
    <row r="68" spans="1:12">
      <c r="A68" s="219"/>
      <c r="B68" s="219"/>
      <c r="C68" s="219"/>
      <c r="D68" s="219"/>
      <c r="E68" s="219"/>
      <c r="F68" s="219"/>
      <c r="G68" s="219"/>
      <c r="H68" s="219"/>
      <c r="I68" s="219"/>
      <c r="J68" s="219"/>
    </row>
    <row r="69" spans="1:12">
      <c r="A69" s="219"/>
      <c r="B69" s="219"/>
      <c r="C69" s="219"/>
      <c r="D69" s="219"/>
      <c r="E69" s="219"/>
      <c r="F69" s="219"/>
      <c r="G69" s="219"/>
      <c r="H69" s="219"/>
      <c r="I69" s="219"/>
      <c r="J69" s="219"/>
    </row>
    <row r="70" spans="1:12">
      <c r="A70" s="247" t="s">
        <v>130</v>
      </c>
      <c r="B70" s="250"/>
      <c r="C70" s="252">
        <f>VAR(B5:EB39)</f>
        <v>3.6064975791143663E-6</v>
      </c>
      <c r="D70" s="252"/>
      <c r="E70" s="250"/>
      <c r="F70" s="250"/>
      <c r="G70" s="250"/>
      <c r="H70" s="250"/>
      <c r="I70" s="250"/>
      <c r="J70" s="250"/>
      <c r="K70" s="251"/>
    </row>
    <row r="71" spans="1:12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2">
      <c r="A72" s="219"/>
      <c r="B72" s="219"/>
      <c r="C72" s="219"/>
      <c r="D72" s="219"/>
      <c r="E72" s="219"/>
      <c r="F72" s="219"/>
      <c r="G72" s="219"/>
      <c r="H72" s="219"/>
      <c r="I72" s="219"/>
      <c r="J72" s="219"/>
    </row>
    <row r="73" spans="1:12">
      <c r="A73" s="219"/>
      <c r="B73" s="219"/>
      <c r="C73" s="219"/>
      <c r="D73" s="219"/>
      <c r="E73" s="219"/>
      <c r="F73" s="219"/>
      <c r="G73" s="219"/>
      <c r="H73" s="219"/>
      <c r="I73" s="219"/>
      <c r="J73" s="219"/>
    </row>
    <row r="74" spans="1:1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</row>
    <row r="75" spans="1:1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</row>
    <row r="76" spans="1:12">
      <c r="A76" s="219" t="s">
        <v>131</v>
      </c>
      <c r="C76" s="219">
        <v>3</v>
      </c>
      <c r="D76" s="219"/>
      <c r="E76" s="219"/>
      <c r="F76" s="219"/>
      <c r="G76" s="219"/>
      <c r="H76" s="219"/>
      <c r="I76" s="219"/>
      <c r="J76" s="219"/>
      <c r="K76" s="219"/>
      <c r="L76" s="219"/>
    </row>
    <row r="77" spans="1:12">
      <c r="A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</row>
    <row r="78" spans="1:12">
      <c r="A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</row>
    <row r="79" spans="1:12">
      <c r="A79" s="219" t="s">
        <v>132</v>
      </c>
      <c r="C79" s="260">
        <f>1/C46+1/C76</f>
        <v>0.66666666666666663</v>
      </c>
      <c r="D79" s="260"/>
      <c r="E79" s="260"/>
      <c r="F79" s="260"/>
      <c r="G79" s="260"/>
      <c r="H79" s="260"/>
      <c r="I79" s="260"/>
      <c r="J79" s="260"/>
      <c r="K79" s="260"/>
      <c r="L79" s="219"/>
    </row>
    <row r="80" spans="1:12">
      <c r="A80" s="219"/>
      <c r="C80" s="260"/>
      <c r="D80" s="260"/>
      <c r="E80" s="260"/>
      <c r="F80" s="260"/>
      <c r="G80" s="260"/>
      <c r="H80" s="260"/>
      <c r="I80" s="260"/>
      <c r="J80" s="260"/>
      <c r="K80" s="260"/>
      <c r="L80" s="219"/>
    </row>
    <row r="81" spans="1:12">
      <c r="A81" s="219"/>
      <c r="C81" s="260"/>
      <c r="D81" s="260"/>
      <c r="E81" s="260"/>
      <c r="F81" s="260"/>
      <c r="G81" s="260"/>
      <c r="H81" s="260"/>
      <c r="I81" s="260"/>
      <c r="J81" s="260"/>
      <c r="K81" s="260"/>
      <c r="L81" s="219"/>
    </row>
    <row r="82" spans="1:12">
      <c r="A82" s="219"/>
      <c r="C82" s="260"/>
      <c r="D82" s="260"/>
      <c r="E82" s="260"/>
      <c r="F82" s="260"/>
      <c r="G82" s="260"/>
      <c r="H82" s="260"/>
      <c r="I82" s="260"/>
      <c r="J82" s="260"/>
      <c r="K82" s="260"/>
      <c r="L82" s="219"/>
    </row>
    <row r="83" spans="1:12">
      <c r="A83" s="219" t="s">
        <v>133</v>
      </c>
      <c r="C83" s="252">
        <f>C70*C79</f>
        <v>2.4043317194095772E-6</v>
      </c>
      <c r="D83" s="252"/>
      <c r="E83" s="260"/>
      <c r="F83" s="260"/>
      <c r="G83" s="260"/>
      <c r="H83" s="260"/>
      <c r="I83" s="260"/>
      <c r="J83" s="260"/>
      <c r="K83" s="260"/>
      <c r="L83" s="219"/>
    </row>
    <row r="84" spans="1:1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</row>
    <row r="85" spans="1:1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</row>
    <row r="86" spans="1:1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</row>
    <row r="87" spans="1:12">
      <c r="A87" s="219"/>
      <c r="B87" s="219"/>
      <c r="C87" s="219"/>
      <c r="D87" s="219"/>
      <c r="E87" s="219"/>
      <c r="F87" s="219"/>
      <c r="G87" s="219"/>
      <c r="H87" s="219"/>
      <c r="I87" s="219"/>
      <c r="J87" s="219"/>
    </row>
    <row r="88" spans="1:12">
      <c r="A88" s="219"/>
      <c r="B88" s="219"/>
      <c r="C88" s="219"/>
      <c r="D88" s="219"/>
      <c r="E88" s="219"/>
      <c r="F88" s="219"/>
      <c r="G88" s="219"/>
      <c r="H88" s="219"/>
      <c r="I88" s="219"/>
      <c r="J88" s="219"/>
    </row>
    <row r="89" spans="1:12">
      <c r="A89" s="247" t="s">
        <v>134</v>
      </c>
      <c r="B89" s="219"/>
      <c r="C89" s="219">
        <f>SQRT(C83)</f>
        <v>1.5505907646473254E-3</v>
      </c>
      <c r="D89" s="219"/>
      <c r="E89" s="219"/>
      <c r="F89" s="219"/>
      <c r="G89" s="219"/>
      <c r="H89" s="219"/>
      <c r="I89" s="219"/>
      <c r="J89" s="219"/>
    </row>
    <row r="90" spans="1:1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</row>
    <row r="91" spans="1:1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</row>
    <row r="92" spans="1:12">
      <c r="A92" s="247" t="s">
        <v>135</v>
      </c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</row>
    <row r="93" spans="1:1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</row>
    <row r="94" spans="1:1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</row>
    <row r="95" spans="1:12" ht="64.5">
      <c r="A95" s="219" t="s">
        <v>136</v>
      </c>
      <c r="B95" s="264" t="s">
        <v>137</v>
      </c>
      <c r="C95" s="272">
        <f>TINV(2*0.01,C51)</f>
        <v>6.9645567339634358</v>
      </c>
      <c r="D95" s="265"/>
      <c r="E95" s="219"/>
      <c r="F95" s="219"/>
      <c r="G95" s="219"/>
      <c r="I95" s="219"/>
      <c r="J95" s="219"/>
      <c r="K95" s="248"/>
      <c r="L95" s="219"/>
    </row>
    <row r="96" spans="1:1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</row>
    <row r="97" spans="1:1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</row>
    <row r="98" spans="1:12">
      <c r="A98" s="219" t="s">
        <v>138</v>
      </c>
      <c r="B98" s="219"/>
      <c r="C98" s="260">
        <f>C65+C95*C89</f>
        <v>3.3754743245751562E-2</v>
      </c>
      <c r="D98" s="219"/>
      <c r="E98" s="219"/>
      <c r="G98" s="219"/>
      <c r="H98" s="219"/>
      <c r="I98" s="219"/>
      <c r="J98" s="219"/>
      <c r="K98" s="219"/>
      <c r="L98" s="219"/>
    </row>
    <row r="99" spans="1:1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</row>
    <row r="100" spans="1:1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</row>
    <row r="101" spans="1:1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</row>
    <row r="102" spans="1:12">
      <c r="A102" s="219"/>
      <c r="B102" s="266"/>
      <c r="C102" s="219"/>
      <c r="D102" s="219"/>
      <c r="E102" s="219"/>
      <c r="F102" s="219"/>
      <c r="G102" s="219"/>
      <c r="H102" s="219"/>
      <c r="I102" s="219"/>
      <c r="J102" s="219"/>
    </row>
    <row r="103" spans="1:1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</row>
    <row r="104" spans="1:1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</row>
    <row r="105" spans="1:12">
      <c r="A105" s="219"/>
      <c r="B105" s="267"/>
      <c r="C105" s="219"/>
      <c r="D105" s="219"/>
      <c r="E105" s="219"/>
      <c r="F105" s="219"/>
      <c r="G105" s="219"/>
      <c r="H105" s="219"/>
      <c r="I105" s="219"/>
      <c r="J105" s="219"/>
    </row>
    <row r="106" spans="1:1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</row>
    <row r="107" spans="1:1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</row>
    <row r="108" spans="1:1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</row>
    <row r="109" spans="1:12">
      <c r="A109" s="219"/>
      <c r="B109" s="267"/>
      <c r="C109" s="219"/>
      <c r="D109" s="219"/>
      <c r="E109" s="219"/>
      <c r="F109" s="219"/>
      <c r="G109" s="219"/>
      <c r="H109" s="219"/>
      <c r="I109" s="219"/>
      <c r="J109" s="219"/>
    </row>
    <row r="110" spans="1:1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</row>
    <row r="111" spans="1:1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</row>
    <row r="112" spans="1:1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</row>
    <row r="113" spans="1:10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</row>
    <row r="114" spans="1:10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</row>
    <row r="115" spans="1:10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</row>
    <row r="116" spans="1:10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</row>
    <row r="117" spans="1:10">
      <c r="A117" s="219"/>
      <c r="B117" s="219"/>
      <c r="C117" s="219"/>
      <c r="D117" s="247"/>
      <c r="E117" s="219"/>
      <c r="F117" s="219"/>
      <c r="G117" s="219"/>
      <c r="H117" s="219"/>
      <c r="I117" s="219"/>
      <c r="J117" s="219"/>
    </row>
    <row r="118" spans="1:10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</row>
    <row r="119" spans="1:10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</row>
    <row r="120" spans="1:10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</row>
    <row r="121" spans="1:10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</row>
    <row r="122" spans="1:10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</row>
    <row r="123" spans="1:10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</row>
    <row r="124" spans="1:10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</row>
    <row r="125" spans="1:10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</row>
    <row r="126" spans="1:10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</row>
    <row r="127" spans="1:10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</row>
    <row r="128" spans="1:10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</row>
    <row r="129" spans="1:10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</row>
    <row r="130" spans="1:10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</row>
    <row r="131" spans="1:10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</row>
    <row r="132" spans="1:10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</row>
    <row r="133" spans="1:10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</row>
    <row r="134" spans="1:10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</row>
    <row r="135" spans="1:10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</row>
    <row r="136" spans="1:10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</row>
    <row r="137" spans="1:10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</row>
    <row r="138" spans="1:10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</row>
    <row r="139" spans="1:10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</row>
    <row r="140" spans="1:10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</row>
    <row r="141" spans="1:10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</row>
    <row r="142" spans="1:10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</row>
    <row r="143" spans="1:10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</row>
    <row r="144" spans="1:10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</row>
    <row r="145" spans="1:10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</row>
    <row r="146" spans="1:10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</row>
    <row r="147" spans="1:10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</row>
    <row r="148" spans="1:10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</row>
    <row r="149" spans="1:10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</row>
    <row r="150" spans="1:10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</row>
    <row r="151" spans="1:10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</row>
    <row r="152" spans="1:10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</row>
    <row r="153" spans="1:10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</row>
    <row r="154" spans="1:10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</row>
    <row r="155" spans="1:10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</row>
    <row r="156" spans="1:10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</row>
    <row r="157" spans="1:10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</row>
    <row r="158" spans="1:10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</row>
    <row r="159" spans="1:10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</row>
    <row r="160" spans="1:10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</row>
    <row r="161" spans="1:10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</row>
    <row r="162" spans="1:10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</row>
    <row r="163" spans="1:10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</row>
    <row r="164" spans="1:10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</row>
    <row r="165" spans="1:10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</row>
    <row r="166" spans="1:10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</row>
    <row r="167" spans="1:10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</row>
    <row r="168" spans="1:10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</row>
    <row r="169" spans="1:10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</row>
    <row r="170" spans="1:10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</row>
    <row r="171" spans="1:10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</row>
    <row r="172" spans="1:10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</row>
    <row r="173" spans="1:10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</row>
    <row r="174" spans="1:10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</row>
    <row r="175" spans="1:10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</row>
    <row r="176" spans="1:10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</row>
    <row r="177" spans="1:10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</row>
    <row r="178" spans="1:10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</row>
    <row r="179" spans="1:10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</row>
    <row r="180" spans="1:10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</row>
    <row r="181" spans="1:10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</row>
    <row r="182" spans="1:10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</row>
    <row r="183" spans="1:10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</row>
    <row r="184" spans="1:10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</row>
    <row r="185" spans="1:10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</row>
    <row r="186" spans="1:10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</row>
    <row r="187" spans="1:10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</row>
    <row r="188" spans="1:10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</row>
    <row r="189" spans="1:10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</row>
    <row r="190" spans="1:10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</row>
    <row r="191" spans="1:10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</row>
    <row r="192" spans="1:10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</row>
    <row r="193" spans="1:10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</row>
    <row r="194" spans="1:10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</row>
    <row r="195" spans="1:10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</row>
    <row r="196" spans="1:10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</row>
    <row r="197" spans="1:10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</row>
    <row r="198" spans="1:10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</row>
    <row r="199" spans="1:10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</row>
    <row r="200" spans="1:10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</row>
    <row r="201" spans="1:10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</row>
    <row r="202" spans="1:10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</row>
    <row r="203" spans="1:10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</row>
    <row r="204" spans="1:10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</row>
    <row r="205" spans="1:10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</row>
    <row r="206" spans="1:10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</row>
    <row r="207" spans="1:10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</row>
    <row r="208" spans="1:10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</row>
    <row r="209" spans="1:10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</row>
    <row r="210" spans="1:10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29377" r:id="rId2"/>
    <oleObject progId="Equation.DSMT4" shapeId="229378" r:id="rId3"/>
    <oleObject progId="Equation.DSMT4" shapeId="229379" r:id="rId4"/>
    <oleObject progId="Equation.DSMT4" shapeId="229380" r:id="rId5"/>
    <oleObject progId="Equation.DSMT4" shapeId="229381" r:id="rId6"/>
    <oleObject progId="Equation.DSMT4" shapeId="229382" r:id="rId7"/>
    <oleObject progId="Equation.DSMT4" shapeId="229383" r:id="rId8"/>
    <oleObject progId="Equation.DSMT4" shapeId="229384" r:id="rId9"/>
    <oleObject progId="Equation.DSMT4" shapeId="229385" r:id="rId10"/>
    <oleObject progId="Equation.DSMT4" shapeId="229386" r:id="rId11"/>
    <oleObject progId="Equation.DSMT4" shapeId="229387" r:id="rId12"/>
    <oleObject progId="Equation.DSMT4" shapeId="229388" r:id="rId13"/>
  </oleObjects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4">
    <tabColor rgb="FF00B0F0"/>
  </sheetPr>
  <dimension ref="A1:HJ210"/>
  <sheetViews>
    <sheetView workbookViewId="0">
      <selection activeCell="A76" sqref="A76"/>
    </sheetView>
  </sheetViews>
  <sheetFormatPr defaultColWidth="18" defaultRowHeight="12.75"/>
  <cols>
    <col min="1" max="1" width="44.140625" style="210" customWidth="1"/>
    <col min="2" max="2" width="19.85546875" style="210" bestFit="1" customWidth="1"/>
    <col min="3" max="3" width="17.140625" style="210" customWidth="1"/>
    <col min="4" max="4" width="16.42578125" style="210" bestFit="1" customWidth="1"/>
    <col min="5" max="10" width="12.28515625" style="210" bestFit="1" customWidth="1"/>
    <col min="11" max="11" width="16.28515625" style="210" bestFit="1" customWidth="1"/>
    <col min="12" max="13" width="12.28515625" style="210" bestFit="1" customWidth="1"/>
    <col min="14" max="14" width="19.85546875" style="210" bestFit="1" customWidth="1"/>
    <col min="15" max="16" width="12.28515625" style="210" bestFit="1" customWidth="1"/>
    <col min="17" max="17" width="13.140625" style="210" customWidth="1"/>
    <col min="18" max="18" width="16" style="210" bestFit="1" customWidth="1"/>
    <col min="19" max="19" width="12.28515625" style="210" bestFit="1" customWidth="1"/>
    <col min="20" max="20" width="12.5703125" style="210" bestFit="1" customWidth="1"/>
    <col min="21" max="21" width="12.85546875" style="210" bestFit="1" customWidth="1"/>
    <col min="22" max="22" width="12.28515625" style="210" bestFit="1" customWidth="1"/>
    <col min="23" max="23" width="12.28515625" style="239" bestFit="1" customWidth="1"/>
    <col min="24" max="24" width="15.5703125" style="239" bestFit="1" customWidth="1"/>
    <col min="25" max="27" width="12.85546875" style="239" bestFit="1" customWidth="1"/>
    <col min="28" max="31" width="12.28515625" style="239" bestFit="1" customWidth="1"/>
    <col min="32" max="32" width="12.85546875" style="239" bestFit="1" customWidth="1"/>
    <col min="33" max="34" width="12.28515625" style="239" bestFit="1" customWidth="1"/>
    <col min="35" max="35" width="15.42578125" style="239" bestFit="1" customWidth="1"/>
    <col min="36" max="36" width="14.85546875" style="239" bestFit="1" customWidth="1"/>
    <col min="37" max="37" width="15.42578125" style="239" bestFit="1" customWidth="1"/>
    <col min="38" max="39" width="13.7109375" style="239" bestFit="1" customWidth="1"/>
    <col min="40" max="47" width="12.28515625" style="239" bestFit="1" customWidth="1"/>
    <col min="48" max="48" width="12.42578125" style="239" bestFit="1" customWidth="1"/>
    <col min="49" max="50" width="12.28515625" style="239" bestFit="1" customWidth="1"/>
    <col min="51" max="51" width="14.5703125" style="239" bestFit="1" customWidth="1"/>
    <col min="52" max="52" width="16.7109375" style="239" bestFit="1" customWidth="1"/>
    <col min="53" max="54" width="12.7109375" style="239" bestFit="1" customWidth="1"/>
    <col min="55" max="55" width="14.5703125" style="239" bestFit="1" customWidth="1"/>
    <col min="56" max="58" width="12.28515625" style="239" bestFit="1" customWidth="1"/>
    <col min="59" max="59" width="12.7109375" style="239" bestFit="1" customWidth="1"/>
    <col min="60" max="60" width="14.42578125" style="239" customWidth="1"/>
    <col min="61" max="62" width="13.85546875" style="239" bestFit="1" customWidth="1"/>
    <col min="63" max="64" width="12.28515625" style="239" bestFit="1" customWidth="1"/>
    <col min="65" max="65" width="12.42578125" style="239" customWidth="1"/>
    <col min="66" max="68" width="15.5703125" style="239" bestFit="1" customWidth="1"/>
    <col min="69" max="69" width="12.28515625" style="239" bestFit="1" customWidth="1"/>
    <col min="70" max="70" width="14.5703125" style="239" bestFit="1" customWidth="1"/>
    <col min="71" max="71" width="22.28515625" style="239" bestFit="1" customWidth="1"/>
    <col min="72" max="73" width="14.5703125" style="239" bestFit="1" customWidth="1"/>
    <col min="74" max="74" width="13.140625" style="239" bestFit="1" customWidth="1"/>
    <col min="75" max="78" width="12.28515625" style="239" bestFit="1" customWidth="1"/>
    <col min="79" max="79" width="22.28515625" style="239" bestFit="1" customWidth="1"/>
    <col min="80" max="84" width="12.28515625" style="239" bestFit="1" customWidth="1"/>
    <col min="85" max="85" width="16.5703125" style="210" bestFit="1" customWidth="1"/>
    <col min="86" max="86" width="18" style="210" customWidth="1"/>
    <col min="87" max="87" width="14.28515625" style="210" bestFit="1" customWidth="1"/>
    <col min="88" max="88" width="13.140625" style="210" bestFit="1" customWidth="1"/>
    <col min="89" max="90" width="12.28515625" style="210" bestFit="1" customWidth="1"/>
    <col min="91" max="91" width="13.140625" style="210" bestFit="1" customWidth="1"/>
    <col min="92" max="101" width="12.28515625" style="210" bestFit="1" customWidth="1"/>
    <col min="102" max="103" width="13.140625" style="210" bestFit="1" customWidth="1"/>
    <col min="104" max="105" width="12.28515625" style="210" bestFit="1" customWidth="1"/>
    <col min="106" max="106" width="26.140625" style="210" bestFit="1" customWidth="1"/>
    <col min="107" max="107" width="13.140625" style="210" bestFit="1" customWidth="1"/>
    <col min="108" max="111" width="12.28515625" style="210" bestFit="1" customWidth="1"/>
    <col min="112" max="112" width="14.42578125" style="210" bestFit="1" customWidth="1"/>
    <col min="113" max="119" width="12.28515625" style="210" bestFit="1" customWidth="1"/>
    <col min="120" max="120" width="17.85546875" style="210" customWidth="1"/>
    <col min="121" max="121" width="13.85546875" style="210" bestFit="1" customWidth="1"/>
    <col min="122" max="122" width="13.5703125" style="210" bestFit="1" customWidth="1"/>
    <col min="123" max="124" width="12.85546875" style="210" bestFit="1" customWidth="1"/>
    <col min="125" max="130" width="12.28515625" style="210" bestFit="1" customWidth="1"/>
    <col min="131" max="131" width="14.5703125" style="210" bestFit="1" customWidth="1"/>
    <col min="132" max="132" width="12.28515625" style="210" bestFit="1" customWidth="1"/>
    <col min="133" max="16384" width="18" style="210"/>
  </cols>
  <sheetData>
    <row r="1" spans="1:218" s="213" customFormat="1">
      <c r="A1" s="207"/>
      <c r="B1" s="417" t="s">
        <v>121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AL1" s="212"/>
      <c r="AM1" s="212"/>
      <c r="AN1" s="212"/>
      <c r="AO1" s="212"/>
      <c r="AP1" s="212"/>
      <c r="AQ1" s="212"/>
      <c r="AR1" s="212"/>
      <c r="AS1" s="212"/>
      <c r="AT1" s="212"/>
    </row>
    <row r="2" spans="1:218" s="213" customFormat="1" ht="39">
      <c r="A2" s="207"/>
      <c r="B2" s="273" t="s">
        <v>66</v>
      </c>
      <c r="C2" s="274" t="s">
        <v>76</v>
      </c>
      <c r="D2" s="274" t="s">
        <v>76</v>
      </c>
      <c r="E2" s="273" t="s">
        <v>50</v>
      </c>
      <c r="F2" s="273" t="s">
        <v>50</v>
      </c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5"/>
      <c r="BO2" s="275"/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5"/>
      <c r="CB2" s="275"/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5"/>
      <c r="CO2" s="275"/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5"/>
      <c r="DB2" s="275"/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5"/>
      <c r="DO2" s="275"/>
      <c r="DP2" s="275"/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5"/>
      <c r="EB2" s="275"/>
      <c r="EC2" s="211"/>
      <c r="ED2" s="211"/>
      <c r="EE2" s="211"/>
      <c r="EF2" s="211"/>
      <c r="EG2" s="211"/>
      <c r="EH2" s="211"/>
      <c r="EI2" s="211"/>
      <c r="EJ2" s="211"/>
      <c r="EK2" s="211"/>
      <c r="EL2" s="211"/>
      <c r="EM2" s="211"/>
      <c r="EN2" s="211"/>
      <c r="EO2" s="211"/>
      <c r="EP2" s="211"/>
      <c r="EQ2" s="211"/>
      <c r="ER2" s="211"/>
      <c r="ES2" s="211"/>
      <c r="ET2" s="211"/>
      <c r="EU2" s="211"/>
      <c r="EV2" s="211"/>
      <c r="EW2" s="211"/>
      <c r="EX2" s="211"/>
      <c r="EY2" s="211"/>
      <c r="EZ2" s="211"/>
      <c r="FA2" s="211"/>
      <c r="FB2" s="211"/>
      <c r="FC2" s="211"/>
      <c r="FD2" s="211"/>
      <c r="FE2" s="211"/>
      <c r="FF2" s="211"/>
      <c r="FG2" s="211"/>
      <c r="FH2" s="211"/>
      <c r="FI2" s="211"/>
      <c r="FJ2" s="211"/>
      <c r="FK2" s="211"/>
      <c r="FL2" s="211"/>
      <c r="FM2" s="211"/>
      <c r="FN2" s="211"/>
      <c r="FO2" s="211"/>
      <c r="FP2" s="211"/>
      <c r="FQ2" s="211"/>
      <c r="FR2" s="211"/>
      <c r="FS2" s="211"/>
      <c r="FT2" s="211"/>
      <c r="FU2" s="211"/>
      <c r="FV2" s="211"/>
      <c r="FW2" s="211"/>
      <c r="FX2" s="211"/>
      <c r="FY2" s="211"/>
      <c r="FZ2" s="211"/>
      <c r="GA2" s="211"/>
      <c r="GB2" s="211"/>
      <c r="GC2" s="211"/>
      <c r="GD2" s="211"/>
      <c r="GE2" s="211"/>
      <c r="GF2" s="211"/>
      <c r="GG2" s="211"/>
      <c r="GH2" s="211"/>
      <c r="GI2" s="211"/>
      <c r="GJ2" s="211"/>
      <c r="GK2" s="211"/>
      <c r="GL2" s="211"/>
      <c r="GM2" s="211"/>
      <c r="GN2" s="211"/>
      <c r="GO2" s="211"/>
      <c r="GP2" s="211"/>
      <c r="GQ2" s="211"/>
      <c r="GR2" s="211"/>
      <c r="GS2" s="211"/>
      <c r="GT2" s="211"/>
      <c r="GU2" s="211"/>
      <c r="GV2" s="211"/>
      <c r="GW2" s="211"/>
      <c r="GX2" s="211"/>
      <c r="GY2" s="211"/>
      <c r="GZ2" s="211"/>
      <c r="HA2" s="211"/>
      <c r="HB2" s="211"/>
      <c r="HC2" s="211"/>
      <c r="HD2" s="211"/>
      <c r="HE2" s="211"/>
      <c r="HF2" s="211"/>
      <c r="HG2" s="211"/>
      <c r="HH2" s="211"/>
      <c r="HI2" s="212"/>
      <c r="HJ2" s="212"/>
    </row>
    <row r="3" spans="1:218" s="205" customFormat="1" ht="15">
      <c r="A3" s="204" t="s">
        <v>122</v>
      </c>
      <c r="B3" s="269">
        <v>10373</v>
      </c>
      <c r="C3" s="274">
        <v>50931</v>
      </c>
      <c r="D3" s="274">
        <v>50931</v>
      </c>
      <c r="E3" s="269">
        <v>667</v>
      </c>
      <c r="F3" s="269">
        <v>667</v>
      </c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0"/>
      <c r="BM3" s="210"/>
      <c r="BN3" s="210"/>
      <c r="BO3" s="210"/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10"/>
      <c r="CG3" s="210"/>
      <c r="CH3" s="210"/>
      <c r="CI3" s="210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0"/>
      <c r="CV3" s="210"/>
      <c r="CW3" s="210"/>
      <c r="CX3" s="210"/>
      <c r="CY3" s="210"/>
      <c r="CZ3" s="210"/>
      <c r="DA3" s="210"/>
      <c r="DB3" s="210"/>
      <c r="DC3" s="210"/>
      <c r="DD3" s="210"/>
      <c r="DE3" s="210"/>
      <c r="DF3" s="210"/>
      <c r="DG3" s="210"/>
      <c r="DH3" s="210"/>
      <c r="DI3" s="210"/>
      <c r="DJ3" s="210"/>
      <c r="DK3" s="210"/>
      <c r="DL3" s="210"/>
      <c r="DM3" s="210"/>
      <c r="DN3" s="210"/>
      <c r="DO3" s="210"/>
      <c r="DP3" s="210"/>
      <c r="DQ3" s="210"/>
      <c r="DR3" s="210"/>
      <c r="DS3" s="210"/>
      <c r="DT3" s="210"/>
      <c r="DU3" s="210"/>
      <c r="DV3" s="210"/>
      <c r="DW3" s="210"/>
      <c r="DX3" s="210"/>
      <c r="DY3" s="210"/>
      <c r="DZ3" s="210"/>
      <c r="EA3" s="210"/>
      <c r="EB3" s="210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06"/>
      <c r="HJ3" s="206"/>
    </row>
    <row r="4" spans="1:218" s="213" customFormat="1" ht="15">
      <c r="A4" s="207" t="s">
        <v>123</v>
      </c>
      <c r="B4" s="268" t="s">
        <v>52</v>
      </c>
      <c r="C4" s="274" t="s">
        <v>302</v>
      </c>
      <c r="D4" s="274" t="s">
        <v>303</v>
      </c>
      <c r="E4" s="268" t="s">
        <v>52</v>
      </c>
      <c r="F4" s="268" t="s">
        <v>61</v>
      </c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  <c r="EY4" s="215"/>
      <c r="EZ4" s="215"/>
      <c r="FA4" s="215"/>
      <c r="FB4" s="215"/>
      <c r="FC4" s="215"/>
      <c r="FD4" s="215"/>
      <c r="FE4" s="215"/>
      <c r="FF4" s="215"/>
      <c r="FG4" s="215"/>
      <c r="FH4" s="215"/>
      <c r="FI4" s="215"/>
      <c r="FJ4" s="215"/>
      <c r="FK4" s="215"/>
      <c r="FL4" s="215"/>
      <c r="FM4" s="215"/>
      <c r="FN4" s="215"/>
      <c r="FO4" s="215"/>
      <c r="FP4" s="215"/>
      <c r="FQ4" s="215"/>
      <c r="FR4" s="215"/>
      <c r="FS4" s="215"/>
      <c r="FT4" s="215"/>
      <c r="FU4" s="215"/>
      <c r="FV4" s="215"/>
      <c r="FW4" s="215"/>
      <c r="FX4" s="215"/>
      <c r="FY4" s="215"/>
      <c r="FZ4" s="215"/>
      <c r="GA4" s="215"/>
      <c r="GB4" s="215"/>
      <c r="GC4" s="215"/>
      <c r="GD4" s="215"/>
      <c r="GE4" s="215"/>
      <c r="GF4" s="215"/>
      <c r="GG4" s="215"/>
      <c r="GH4" s="215"/>
      <c r="GI4" s="215"/>
      <c r="GJ4" s="215"/>
      <c r="GK4" s="215"/>
      <c r="GL4" s="215"/>
      <c r="GM4" s="215"/>
      <c r="GN4" s="215"/>
      <c r="GO4" s="215"/>
      <c r="GP4" s="215"/>
      <c r="GQ4" s="215"/>
      <c r="GR4" s="215"/>
      <c r="GS4" s="215"/>
      <c r="GT4" s="215"/>
      <c r="GU4" s="215"/>
      <c r="GV4" s="215"/>
      <c r="GW4" s="215"/>
      <c r="GX4" s="215"/>
      <c r="GY4" s="215"/>
      <c r="GZ4" s="215"/>
      <c r="HA4" s="215"/>
      <c r="HB4" s="215"/>
      <c r="HC4" s="215"/>
      <c r="HD4" s="215"/>
      <c r="HE4" s="215"/>
      <c r="HF4" s="215"/>
      <c r="HG4" s="215"/>
      <c r="HH4" s="215"/>
      <c r="HI4" s="212"/>
      <c r="HJ4" s="212"/>
    </row>
    <row r="5" spans="1:218" ht="15">
      <c r="A5" s="216">
        <v>1</v>
      </c>
      <c r="B5" s="230">
        <v>0.24270462633451956</v>
      </c>
      <c r="C5" s="230">
        <v>0.57152666666666663</v>
      </c>
      <c r="D5" s="230">
        <v>0.57152666666666663</v>
      </c>
      <c r="E5" s="230">
        <v>1.2973408432093048</v>
      </c>
      <c r="F5" s="230">
        <v>1.4815528283057351</v>
      </c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9"/>
      <c r="HJ5" s="219"/>
    </row>
    <row r="6" spans="1:218" ht="15">
      <c r="A6" s="216">
        <v>2</v>
      </c>
      <c r="B6" s="230">
        <v>0.22751773049645391</v>
      </c>
      <c r="C6" s="230">
        <v>0.58879333333333328</v>
      </c>
      <c r="D6" s="230">
        <v>0.58879333333333328</v>
      </c>
      <c r="E6" s="230">
        <v>1.3835355109231513</v>
      </c>
      <c r="F6" s="230">
        <v>1.6129017021860297</v>
      </c>
      <c r="G6" s="220"/>
      <c r="H6" s="220"/>
      <c r="I6" s="220"/>
      <c r="J6" s="220"/>
      <c r="K6" s="23"/>
      <c r="L6" s="221"/>
      <c r="M6" s="222"/>
      <c r="N6" s="27"/>
      <c r="O6" s="27"/>
      <c r="P6" s="27"/>
      <c r="Q6" s="27"/>
      <c r="R6" s="23"/>
      <c r="S6" s="23"/>
      <c r="T6" s="23"/>
      <c r="U6" s="220"/>
      <c r="V6" s="223"/>
      <c r="W6" s="224"/>
      <c r="X6" s="24"/>
      <c r="Y6" s="24"/>
      <c r="Z6" s="23"/>
      <c r="AA6" s="221"/>
      <c r="AB6" s="23"/>
      <c r="AC6" s="23"/>
      <c r="AD6" s="23"/>
      <c r="AE6" s="23"/>
      <c r="AF6" s="23"/>
      <c r="AG6" s="220"/>
      <c r="AH6" s="23"/>
      <c r="AI6" s="23"/>
      <c r="AJ6" s="23"/>
      <c r="AK6" s="225"/>
      <c r="AL6" s="23"/>
      <c r="AM6" s="23"/>
      <c r="AN6" s="225"/>
      <c r="AO6" s="221"/>
      <c r="AP6" s="221"/>
      <c r="AQ6" s="221"/>
      <c r="AR6" s="23"/>
      <c r="AS6" s="221"/>
      <c r="AT6" s="23"/>
      <c r="AU6" s="23"/>
      <c r="AV6" s="225"/>
      <c r="AW6" s="23"/>
      <c r="AX6" s="23"/>
      <c r="AY6" s="23"/>
      <c r="AZ6" s="221"/>
      <c r="BA6" s="23"/>
      <c r="BB6" s="220"/>
      <c r="BC6" s="23"/>
      <c r="BD6" s="23"/>
      <c r="BE6" s="220"/>
      <c r="BF6" s="23"/>
      <c r="BG6" s="23"/>
      <c r="BH6" s="221"/>
      <c r="BI6" s="23"/>
      <c r="BJ6" s="226"/>
      <c r="BK6" s="23"/>
      <c r="BL6" s="23"/>
      <c r="BM6" s="23"/>
      <c r="BN6" s="23"/>
      <c r="BO6" s="23"/>
      <c r="BP6" s="23"/>
      <c r="BQ6" s="220"/>
      <c r="BR6" s="23"/>
      <c r="BS6" s="23"/>
      <c r="BT6" s="23"/>
      <c r="BU6" s="23"/>
      <c r="BV6" s="225"/>
      <c r="BW6" s="220"/>
      <c r="BX6" s="227"/>
      <c r="BY6" s="221"/>
      <c r="BZ6" s="23"/>
      <c r="CA6" s="23"/>
      <c r="CB6" s="220"/>
      <c r="CC6" s="23"/>
      <c r="CD6" s="221"/>
      <c r="CE6" s="23"/>
      <c r="CF6" s="220"/>
      <c r="CG6" s="225"/>
      <c r="CH6" s="227"/>
      <c r="CI6" s="220"/>
      <c r="CJ6" s="23"/>
      <c r="CK6" s="27"/>
      <c r="CL6" s="27"/>
      <c r="CM6" s="23"/>
      <c r="CN6" s="23"/>
      <c r="CO6" s="221"/>
      <c r="CP6" s="23"/>
      <c r="CQ6" s="221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20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25"/>
      <c r="DS6" s="23"/>
      <c r="DT6" s="23"/>
      <c r="DU6" s="227"/>
      <c r="DV6" s="23"/>
      <c r="DW6" s="23"/>
      <c r="DX6" s="23"/>
      <c r="DY6" s="228"/>
      <c r="DZ6" s="23"/>
      <c r="EA6" s="23"/>
      <c r="EB6" s="23"/>
      <c r="EC6" s="219"/>
      <c r="ED6" s="219"/>
    </row>
    <row r="7" spans="1:218" ht="15">
      <c r="A7" s="216">
        <v>3</v>
      </c>
      <c r="B7" s="230">
        <v>0.26781690140845071</v>
      </c>
      <c r="C7" s="230">
        <v>0.35741999999999996</v>
      </c>
      <c r="D7" s="230">
        <v>0.35741999999999996</v>
      </c>
      <c r="E7" s="230">
        <v>1.4783669861371254</v>
      </c>
      <c r="F7" s="230">
        <v>1.5630224278204563</v>
      </c>
      <c r="G7" s="23"/>
      <c r="H7" s="23"/>
      <c r="I7" s="23"/>
      <c r="J7" s="27"/>
      <c r="K7" s="23"/>
      <c r="L7" s="23"/>
      <c r="M7" s="222"/>
      <c r="N7" s="27"/>
      <c r="O7" s="27"/>
      <c r="P7" s="27"/>
      <c r="Q7" s="27"/>
      <c r="R7" s="23"/>
      <c r="S7" s="23"/>
      <c r="T7" s="23"/>
      <c r="U7" s="23"/>
      <c r="V7" s="23"/>
      <c r="W7" s="24"/>
      <c r="X7" s="24"/>
      <c r="Y7" s="24"/>
      <c r="Z7" s="23"/>
      <c r="AA7" s="23"/>
      <c r="AB7" s="23"/>
      <c r="AC7" s="23"/>
      <c r="AD7" s="23"/>
      <c r="AE7" s="23"/>
      <c r="AF7" s="23"/>
      <c r="AG7" s="220"/>
      <c r="AH7" s="23"/>
      <c r="AI7" s="23"/>
      <c r="AJ7" s="23"/>
      <c r="AK7" s="23"/>
      <c r="AL7" s="23"/>
      <c r="AM7" s="23"/>
      <c r="AN7" s="229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29"/>
      <c r="BA7" s="23"/>
      <c r="BB7" s="229"/>
      <c r="BC7" s="23"/>
      <c r="BD7" s="23"/>
      <c r="BE7" s="229"/>
      <c r="BF7" s="23"/>
      <c r="BG7" s="23"/>
      <c r="BH7" s="229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20"/>
      <c r="CC7" s="23"/>
      <c r="CD7" s="221"/>
      <c r="CE7" s="23"/>
      <c r="CF7" s="229"/>
      <c r="CG7" s="223"/>
      <c r="CH7" s="23"/>
      <c r="CI7" s="23"/>
      <c r="CJ7" s="23"/>
      <c r="CK7" s="27"/>
      <c r="CL7" s="27"/>
      <c r="CM7" s="23"/>
      <c r="CN7" s="23"/>
      <c r="CO7" s="219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228"/>
      <c r="DZ7" s="23"/>
      <c r="EA7" s="23"/>
      <c r="EB7" s="23"/>
      <c r="EC7" s="219"/>
      <c r="ED7" s="219"/>
    </row>
    <row r="8" spans="1:218" ht="15">
      <c r="A8" s="216">
        <v>4</v>
      </c>
      <c r="B8" s="230"/>
      <c r="C8" s="231"/>
      <c r="D8" s="231"/>
      <c r="E8" s="230"/>
      <c r="F8" s="231"/>
      <c r="G8" s="232"/>
      <c r="H8" s="232"/>
      <c r="I8" s="233"/>
      <c r="J8" s="234"/>
      <c r="K8" s="232"/>
      <c r="L8" s="233"/>
      <c r="M8" s="235"/>
      <c r="N8" s="219"/>
      <c r="O8" s="219"/>
      <c r="P8" s="219"/>
      <c r="Q8" s="219"/>
      <c r="R8" s="219"/>
      <c r="S8" s="219"/>
      <c r="T8" s="219"/>
      <c r="U8" s="219"/>
      <c r="V8" s="219"/>
      <c r="W8" s="229"/>
      <c r="X8" s="229"/>
      <c r="Y8" s="229"/>
      <c r="Z8" s="229"/>
      <c r="AA8" s="229"/>
      <c r="AB8" s="229"/>
      <c r="AC8" s="71"/>
      <c r="AD8" s="71"/>
      <c r="AE8" s="71"/>
      <c r="AF8" s="71"/>
      <c r="AG8" s="229"/>
      <c r="AH8" s="71"/>
      <c r="AI8" s="71"/>
      <c r="AJ8" s="229"/>
      <c r="AK8" s="229"/>
      <c r="AL8" s="71"/>
      <c r="AM8" s="229"/>
      <c r="AN8" s="229"/>
      <c r="AO8" s="229"/>
      <c r="AP8" s="229"/>
      <c r="AQ8" s="229"/>
      <c r="AR8" s="229"/>
      <c r="AS8" s="229"/>
      <c r="AT8" s="229"/>
      <c r="AU8" s="71"/>
      <c r="AV8" s="71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36"/>
      <c r="DZ8" s="219"/>
      <c r="EA8" s="219"/>
      <c r="EB8" s="219"/>
      <c r="EC8" s="219"/>
      <c r="ED8" s="219"/>
    </row>
    <row r="9" spans="1:218" ht="15">
      <c r="A9" s="216">
        <v>5</v>
      </c>
      <c r="B9" s="230"/>
      <c r="C9" s="231"/>
      <c r="D9" s="231"/>
      <c r="E9" s="230"/>
      <c r="F9" s="231"/>
      <c r="G9" s="237"/>
      <c r="H9" s="237"/>
      <c r="I9" s="216"/>
      <c r="J9" s="234"/>
      <c r="K9" s="237"/>
      <c r="L9" s="216"/>
      <c r="M9" s="238"/>
      <c r="AC9" s="23"/>
      <c r="AD9" s="23"/>
      <c r="AE9" s="23"/>
      <c r="AF9" s="23"/>
      <c r="AH9" s="23"/>
      <c r="AI9" s="23"/>
      <c r="AL9" s="23"/>
      <c r="AU9" s="23"/>
      <c r="DY9" s="240"/>
    </row>
    <row r="10" spans="1:218" ht="15">
      <c r="A10" s="216">
        <v>6</v>
      </c>
      <c r="H10" s="237"/>
      <c r="I10" s="216"/>
      <c r="J10" s="234"/>
      <c r="K10" s="237"/>
      <c r="L10" s="216"/>
      <c r="M10" s="238"/>
      <c r="AC10" s="23"/>
      <c r="AD10" s="23"/>
      <c r="AE10" s="23"/>
      <c r="AF10" s="23"/>
      <c r="BN10" s="23"/>
      <c r="BO10" s="23"/>
      <c r="CD10" s="23"/>
      <c r="DY10" s="240"/>
    </row>
    <row r="11" spans="1:218" ht="15">
      <c r="A11" s="216">
        <v>7</v>
      </c>
      <c r="H11" s="216"/>
      <c r="I11" s="216"/>
      <c r="J11" s="234"/>
      <c r="K11" s="237"/>
      <c r="L11" s="216"/>
      <c r="M11" s="238"/>
      <c r="AP11" s="23"/>
      <c r="BN11" s="23"/>
      <c r="BO11" s="23"/>
      <c r="CD11" s="23"/>
      <c r="DY11" s="240"/>
    </row>
    <row r="12" spans="1:218" ht="15">
      <c r="A12" s="216">
        <v>8</v>
      </c>
      <c r="H12" s="216"/>
      <c r="I12" s="216"/>
      <c r="J12" s="234"/>
      <c r="K12" s="237"/>
      <c r="L12" s="216"/>
      <c r="M12" s="238"/>
      <c r="AO12" s="242"/>
      <c r="AP12" s="23"/>
      <c r="BF12" s="23"/>
      <c r="BN12" s="23"/>
      <c r="BO12" s="23"/>
      <c r="DY12" s="240"/>
    </row>
    <row r="13" spans="1:218" ht="15">
      <c r="A13" s="216">
        <v>9</v>
      </c>
      <c r="H13" s="216"/>
      <c r="I13" s="216"/>
      <c r="J13" s="234"/>
      <c r="K13" s="237"/>
      <c r="L13" s="216"/>
      <c r="M13" s="238"/>
      <c r="AO13" s="242"/>
      <c r="AP13" s="23"/>
      <c r="BF13" s="23"/>
      <c r="DY13" s="240"/>
    </row>
    <row r="14" spans="1:218" ht="15">
      <c r="A14" s="216">
        <v>10</v>
      </c>
      <c r="H14" s="237"/>
      <c r="I14" s="237"/>
      <c r="J14" s="234"/>
      <c r="K14" s="237"/>
      <c r="L14" s="216"/>
      <c r="M14" s="238"/>
      <c r="AO14" s="242"/>
      <c r="DY14" s="240"/>
    </row>
    <row r="15" spans="1:218" ht="15">
      <c r="A15" s="216">
        <v>11</v>
      </c>
      <c r="H15" s="237"/>
      <c r="I15" s="237"/>
      <c r="J15" s="234"/>
      <c r="K15" s="237"/>
      <c r="L15" s="216"/>
      <c r="M15" s="238"/>
      <c r="AO15" s="242"/>
      <c r="DY15" s="240"/>
    </row>
    <row r="16" spans="1:218" ht="15">
      <c r="A16" s="216">
        <v>12</v>
      </c>
      <c r="H16" s="237"/>
      <c r="I16" s="237"/>
      <c r="J16" s="234"/>
      <c r="K16" s="237"/>
      <c r="L16" s="216"/>
      <c r="M16" s="238"/>
      <c r="AO16" s="242"/>
      <c r="DY16" s="240"/>
    </row>
    <row r="17" spans="1:129" ht="15">
      <c r="A17" s="216">
        <v>13</v>
      </c>
      <c r="H17" s="237"/>
      <c r="I17" s="237"/>
      <c r="J17" s="234"/>
      <c r="K17" s="237"/>
      <c r="L17" s="216"/>
      <c r="M17" s="238"/>
      <c r="AO17" s="242"/>
      <c r="DY17" s="240"/>
    </row>
    <row r="18" spans="1:129" ht="15">
      <c r="A18" s="216">
        <v>14</v>
      </c>
      <c r="H18" s="237"/>
      <c r="I18" s="237"/>
      <c r="J18" s="234"/>
      <c r="K18" s="237"/>
      <c r="L18" s="216"/>
      <c r="M18" s="238"/>
      <c r="AO18" s="242"/>
      <c r="DY18" s="240"/>
    </row>
    <row r="19" spans="1:129" ht="15">
      <c r="A19" s="216">
        <v>15</v>
      </c>
      <c r="H19" s="237"/>
      <c r="I19" s="237"/>
      <c r="J19" s="234"/>
      <c r="K19" s="237"/>
      <c r="L19" s="216"/>
      <c r="M19" s="238"/>
      <c r="AO19" s="242"/>
      <c r="DY19" s="240"/>
    </row>
    <row r="20" spans="1:129" ht="15">
      <c r="A20" s="216">
        <v>16</v>
      </c>
      <c r="H20" s="237"/>
      <c r="I20" s="237"/>
      <c r="J20" s="234"/>
      <c r="K20" s="237"/>
      <c r="L20" s="216"/>
      <c r="M20" s="238"/>
      <c r="AO20" s="242"/>
      <c r="DY20" s="240"/>
    </row>
    <row r="21" spans="1:129" ht="15">
      <c r="A21" s="216">
        <v>17</v>
      </c>
      <c r="H21" s="237"/>
      <c r="I21" s="237"/>
      <c r="J21" s="234"/>
      <c r="K21" s="237"/>
      <c r="L21" s="216"/>
      <c r="M21" s="238"/>
      <c r="N21" s="27"/>
      <c r="O21" s="27"/>
      <c r="P21" s="27"/>
      <c r="Q21" s="27"/>
      <c r="DY21" s="240"/>
    </row>
    <row r="22" spans="1:129" ht="15">
      <c r="A22" s="216">
        <v>18</v>
      </c>
      <c r="H22" s="237"/>
      <c r="I22" s="237"/>
      <c r="J22" s="234"/>
      <c r="K22" s="237"/>
      <c r="L22" s="216"/>
      <c r="M22" s="238"/>
      <c r="N22" s="27"/>
      <c r="O22" s="27"/>
      <c r="P22" s="27"/>
      <c r="Q22" s="27"/>
      <c r="DY22" s="240"/>
    </row>
    <row r="23" spans="1:129" ht="15">
      <c r="A23" s="216">
        <v>19</v>
      </c>
      <c r="H23" s="237"/>
      <c r="I23" s="237"/>
      <c r="J23" s="234"/>
      <c r="K23" s="237"/>
      <c r="L23" s="216"/>
      <c r="M23" s="238"/>
      <c r="N23" s="27"/>
      <c r="O23" s="27"/>
      <c r="P23" s="27"/>
      <c r="Q23" s="27"/>
      <c r="DY23" s="240"/>
    </row>
    <row r="24" spans="1:129" ht="15">
      <c r="A24" s="216">
        <v>20</v>
      </c>
      <c r="H24" s="237"/>
      <c r="I24" s="237"/>
      <c r="J24" s="234"/>
      <c r="K24" s="237"/>
      <c r="L24" s="216"/>
      <c r="M24" s="238"/>
      <c r="N24" s="27"/>
      <c r="O24" s="27"/>
      <c r="P24" s="27"/>
      <c r="Q24" s="27"/>
      <c r="DY24" s="240"/>
    </row>
    <row r="25" spans="1:129" ht="15">
      <c r="A25" s="216">
        <v>21</v>
      </c>
      <c r="H25" s="237"/>
      <c r="I25" s="237"/>
      <c r="J25" s="246"/>
      <c r="K25" s="237"/>
      <c r="L25" s="216"/>
      <c r="M25" s="238"/>
      <c r="N25" s="27"/>
      <c r="O25" s="27"/>
      <c r="P25" s="27"/>
      <c r="Q25" s="27"/>
      <c r="DY25" s="240"/>
    </row>
    <row r="26" spans="1:129" ht="15">
      <c r="A26" s="216">
        <v>22</v>
      </c>
      <c r="H26" s="237"/>
      <c r="I26" s="237"/>
      <c r="J26" s="234"/>
      <c r="K26" s="237"/>
      <c r="L26" s="216"/>
      <c r="M26" s="238"/>
      <c r="N26" s="27"/>
      <c r="O26" s="27"/>
      <c r="P26" s="27"/>
      <c r="Q26" s="27"/>
      <c r="DY26" s="240"/>
    </row>
    <row r="27" spans="1:129" ht="15">
      <c r="A27" s="216">
        <v>23</v>
      </c>
      <c r="H27" s="237"/>
      <c r="I27" s="237"/>
      <c r="J27" s="234"/>
      <c r="K27" s="237"/>
      <c r="L27" s="216"/>
      <c r="M27" s="238"/>
      <c r="N27" s="27"/>
      <c r="O27" s="27"/>
      <c r="P27" s="27"/>
      <c r="Q27" s="27"/>
      <c r="DY27" s="240"/>
    </row>
    <row r="28" spans="1:129" ht="15">
      <c r="A28" s="216">
        <v>24</v>
      </c>
      <c r="H28" s="237"/>
      <c r="I28" s="237"/>
      <c r="J28" s="234"/>
      <c r="K28" s="237"/>
      <c r="L28" s="216"/>
      <c r="M28" s="238"/>
      <c r="N28" s="27"/>
      <c r="O28" s="27"/>
      <c r="P28" s="27"/>
      <c r="Q28" s="27"/>
      <c r="DY28" s="240"/>
    </row>
    <row r="29" spans="1:129" ht="15">
      <c r="A29" s="216">
        <v>25</v>
      </c>
      <c r="B29" s="222"/>
      <c r="C29" s="237"/>
      <c r="D29" s="237"/>
      <c r="E29" s="237"/>
      <c r="F29" s="237"/>
      <c r="G29" s="237"/>
      <c r="H29" s="237"/>
      <c r="I29" s="237"/>
      <c r="J29" s="234"/>
      <c r="K29" s="237"/>
      <c r="L29" s="216"/>
      <c r="M29" s="238"/>
      <c r="N29" s="27"/>
      <c r="O29" s="27"/>
      <c r="P29" s="27"/>
      <c r="Q29" s="27"/>
      <c r="DY29" s="240"/>
    </row>
    <row r="30" spans="1:129" ht="15">
      <c r="A30" s="216">
        <v>26</v>
      </c>
      <c r="B30" s="222"/>
      <c r="C30" s="237"/>
      <c r="D30" s="237"/>
      <c r="E30" s="237"/>
      <c r="F30" s="237"/>
      <c r="G30" s="237"/>
      <c r="H30" s="237"/>
      <c r="I30" s="237"/>
      <c r="J30" s="234"/>
      <c r="K30" s="237"/>
      <c r="L30" s="216"/>
      <c r="M30" s="238"/>
      <c r="N30" s="27"/>
      <c r="O30" s="27"/>
      <c r="P30" s="27"/>
      <c r="Q30" s="27"/>
      <c r="DY30" s="240"/>
    </row>
    <row r="31" spans="1:129" ht="15">
      <c r="A31" s="216">
        <v>27</v>
      </c>
      <c r="B31" s="222"/>
      <c r="C31" s="237"/>
      <c r="D31" s="237"/>
      <c r="E31" s="237"/>
      <c r="F31" s="237"/>
      <c r="G31" s="237"/>
      <c r="H31" s="237"/>
      <c r="I31" s="237"/>
      <c r="J31" s="234"/>
      <c r="K31" s="237"/>
      <c r="L31" s="216"/>
      <c r="M31" s="238"/>
      <c r="N31" s="27"/>
      <c r="O31" s="27"/>
      <c r="P31" s="27"/>
      <c r="Q31" s="27"/>
      <c r="DY31" s="240"/>
    </row>
    <row r="32" spans="1:129" ht="15">
      <c r="A32" s="216">
        <v>28</v>
      </c>
      <c r="B32" s="222"/>
      <c r="C32" s="237"/>
      <c r="D32" s="237"/>
      <c r="E32" s="237"/>
      <c r="F32" s="237"/>
      <c r="G32" s="237"/>
      <c r="H32" s="237"/>
      <c r="I32" s="237"/>
      <c r="J32" s="234"/>
      <c r="K32" s="237"/>
      <c r="L32" s="216"/>
      <c r="M32" s="238"/>
      <c r="N32" s="27"/>
      <c r="O32" s="27"/>
      <c r="P32" s="27"/>
      <c r="Q32" s="27"/>
      <c r="DY32" s="240"/>
    </row>
    <row r="33" spans="1:139" ht="15">
      <c r="A33" s="216">
        <v>29</v>
      </c>
      <c r="B33" s="222"/>
      <c r="C33" s="237"/>
      <c r="D33" s="237"/>
      <c r="E33" s="237"/>
      <c r="F33" s="237"/>
      <c r="G33" s="237"/>
      <c r="H33" s="237"/>
      <c r="I33" s="237"/>
      <c r="J33" s="234"/>
      <c r="K33" s="237"/>
      <c r="L33" s="237"/>
      <c r="M33" s="238"/>
      <c r="N33" s="27"/>
      <c r="O33" s="27"/>
      <c r="P33" s="27"/>
      <c r="Q33" s="27"/>
      <c r="DY33" s="240"/>
    </row>
    <row r="34" spans="1:139" ht="15">
      <c r="A34" s="216">
        <v>30</v>
      </c>
      <c r="B34" s="222"/>
      <c r="C34" s="237"/>
      <c r="D34" s="237"/>
      <c r="E34" s="237"/>
      <c r="F34" s="237"/>
      <c r="G34" s="237"/>
      <c r="H34" s="237"/>
      <c r="I34" s="237"/>
      <c r="J34" s="234"/>
      <c r="K34" s="237"/>
      <c r="L34" s="237"/>
      <c r="M34" s="238"/>
      <c r="N34" s="27"/>
      <c r="O34" s="27"/>
      <c r="P34" s="27"/>
      <c r="Q34" s="27"/>
      <c r="DY34" s="240"/>
    </row>
    <row r="35" spans="1:139">
      <c r="A35" s="216">
        <v>31</v>
      </c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</row>
    <row r="36" spans="1:139">
      <c r="A36" s="216">
        <v>32</v>
      </c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</row>
    <row r="37" spans="1:139">
      <c r="A37" s="216">
        <v>33</v>
      </c>
      <c r="B37" s="232"/>
      <c r="C37" s="232"/>
      <c r="D37" s="232"/>
      <c r="E37" s="232"/>
      <c r="F37" s="232"/>
      <c r="G37" s="232"/>
      <c r="H37" s="232"/>
      <c r="I37" s="232"/>
      <c r="J37" s="232"/>
      <c r="K37" s="237"/>
      <c r="L37" s="237"/>
    </row>
    <row r="38" spans="1:139">
      <c r="A38" s="216">
        <v>34</v>
      </c>
      <c r="B38" s="232"/>
      <c r="C38" s="232"/>
      <c r="D38" s="232"/>
      <c r="E38" s="232"/>
      <c r="F38" s="232"/>
      <c r="G38" s="232"/>
      <c r="H38" s="232"/>
      <c r="I38" s="232"/>
      <c r="J38" s="232"/>
      <c r="K38" s="237"/>
      <c r="L38" s="237"/>
    </row>
    <row r="39" spans="1:139">
      <c r="A39" s="216">
        <v>35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7"/>
      <c r="L39" s="237"/>
    </row>
    <row r="40" spans="1:139" ht="15">
      <c r="A40" s="219"/>
      <c r="B40" s="17"/>
      <c r="C40" s="17"/>
      <c r="D40" s="17"/>
      <c r="E40" s="17"/>
      <c r="F40" s="17"/>
      <c r="G40" s="17"/>
      <c r="H40" s="17"/>
      <c r="I40" s="17"/>
      <c r="J40" s="234"/>
      <c r="K40" s="17"/>
      <c r="L40" s="17"/>
      <c r="M40" s="238"/>
      <c r="N40" s="27"/>
      <c r="O40" s="27"/>
      <c r="P40" s="27"/>
      <c r="Q40" s="27"/>
      <c r="R40" s="23"/>
      <c r="S40" s="23"/>
      <c r="T40" s="23"/>
      <c r="U40" s="23"/>
      <c r="V40" s="23"/>
      <c r="W40" s="24"/>
      <c r="X40" s="24"/>
      <c r="Y40" s="24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40"/>
      <c r="DZ40" s="23"/>
      <c r="EA40" s="23"/>
      <c r="EB40" s="23"/>
    </row>
    <row r="41" spans="1:139">
      <c r="A41" s="247" t="s">
        <v>124</v>
      </c>
      <c r="B41" s="219">
        <f>COUNT(B5:B39)</f>
        <v>3</v>
      </c>
      <c r="C41" s="219">
        <f>COUNT(C5:C39)</f>
        <v>3</v>
      </c>
      <c r="D41" s="219">
        <f>COUNT(D5:D39)</f>
        <v>3</v>
      </c>
      <c r="E41" s="219">
        <f>COUNT(E8:E39)</f>
        <v>0</v>
      </c>
      <c r="F41" s="219">
        <f>COUNT(F8:F39)</f>
        <v>0</v>
      </c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</row>
    <row r="42" spans="1:139" s="236" customFormat="1">
      <c r="EF42" s="210"/>
      <c r="EG42" s="210"/>
      <c r="EH42" s="210"/>
      <c r="EI42" s="210"/>
    </row>
    <row r="43" spans="1:139">
      <c r="A43" s="247" t="s">
        <v>125</v>
      </c>
      <c r="C43" s="248">
        <v>5</v>
      </c>
      <c r="D43" s="248"/>
      <c r="E43" s="219"/>
      <c r="F43" s="219"/>
      <c r="G43" s="219"/>
      <c r="H43" s="219"/>
      <c r="I43" s="219"/>
      <c r="J43" s="219"/>
      <c r="K43" s="219"/>
      <c r="L43" s="219"/>
    </row>
    <row r="44" spans="1:139">
      <c r="A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39">
      <c r="A45" s="219"/>
      <c r="C45" s="219"/>
      <c r="D45" s="219"/>
      <c r="E45" s="219"/>
      <c r="F45" s="219"/>
      <c r="G45" s="219"/>
      <c r="H45" s="219"/>
      <c r="I45" s="232"/>
      <c r="J45" s="232"/>
    </row>
    <row r="46" spans="1:139">
      <c r="A46" s="247" t="s">
        <v>126</v>
      </c>
      <c r="C46" s="219">
        <f>SUM(B41:EB41)</f>
        <v>9</v>
      </c>
      <c r="D46" s="219"/>
      <c r="E46" s="219"/>
      <c r="F46" s="219"/>
      <c r="G46" s="219"/>
      <c r="H46" s="219"/>
      <c r="I46" s="219"/>
      <c r="J46" s="219"/>
      <c r="Q46" s="418" t="s">
        <v>143</v>
      </c>
    </row>
    <row r="47" spans="1:139">
      <c r="A47" s="219"/>
      <c r="C47" s="219"/>
      <c r="D47" s="219"/>
      <c r="E47" s="219"/>
      <c r="F47" s="219"/>
      <c r="G47" s="219"/>
      <c r="H47" s="219"/>
      <c r="I47" s="219"/>
      <c r="J47" s="219"/>
      <c r="Q47" s="419"/>
    </row>
    <row r="48" spans="1:139">
      <c r="A48" s="219"/>
      <c r="C48" s="219"/>
      <c r="D48" s="219"/>
      <c r="E48" s="219"/>
      <c r="F48" s="219"/>
      <c r="G48" s="219"/>
      <c r="H48" s="219"/>
      <c r="I48" s="219"/>
      <c r="J48" s="219"/>
    </row>
    <row r="49" spans="1:132">
      <c r="A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</row>
    <row r="50" spans="1:132">
      <c r="A50" s="219"/>
      <c r="C50" s="219"/>
      <c r="D50" s="219"/>
      <c r="E50" s="219"/>
      <c r="F50" s="219"/>
      <c r="G50" s="219"/>
      <c r="H50" s="219"/>
      <c r="I50" s="232"/>
      <c r="J50" s="232"/>
    </row>
    <row r="51" spans="1:132">
      <c r="A51" s="219"/>
      <c r="C51" s="249">
        <f>C46-1</f>
        <v>8</v>
      </c>
      <c r="D51" s="249"/>
      <c r="E51" s="219"/>
      <c r="F51" s="219"/>
      <c r="G51" s="219"/>
      <c r="H51" s="219"/>
      <c r="I51" s="232"/>
      <c r="J51" s="232"/>
    </row>
    <row r="52" spans="1:132">
      <c r="A52" s="219"/>
      <c r="B52" s="219"/>
      <c r="C52" s="219"/>
      <c r="D52" s="219"/>
      <c r="E52" s="219"/>
      <c r="F52" s="219"/>
      <c r="G52" s="219"/>
      <c r="H52" s="219"/>
      <c r="I52" s="232"/>
      <c r="J52" s="232"/>
    </row>
    <row r="53" spans="1:132">
      <c r="A53" s="219"/>
      <c r="B53" s="219"/>
      <c r="C53" s="219"/>
      <c r="D53" s="219"/>
      <c r="E53" s="219"/>
      <c r="F53" s="219"/>
      <c r="G53" s="219"/>
      <c r="H53" s="219"/>
      <c r="I53" s="232"/>
      <c r="J53" s="232"/>
    </row>
    <row r="54" spans="1:132">
      <c r="A54" s="219"/>
      <c r="B54" s="219"/>
      <c r="C54" s="219"/>
      <c r="D54" s="219"/>
      <c r="E54" s="219"/>
      <c r="F54" s="219"/>
      <c r="G54" s="219"/>
      <c r="H54" s="219"/>
      <c r="I54" s="232"/>
      <c r="J54" s="232"/>
    </row>
    <row r="55" spans="1:132">
      <c r="A55" s="219"/>
      <c r="B55" s="219"/>
      <c r="C55" s="219"/>
      <c r="D55" s="219"/>
      <c r="E55" s="219"/>
      <c r="F55" s="219"/>
      <c r="G55" s="250"/>
      <c r="H55" s="219"/>
      <c r="I55" s="232"/>
      <c r="J55" s="232"/>
    </row>
    <row r="56" spans="1:132">
      <c r="A56" s="247" t="s">
        <v>127</v>
      </c>
      <c r="B56" s="219"/>
      <c r="C56" s="219"/>
      <c r="D56" s="219"/>
      <c r="E56" s="219"/>
      <c r="F56" s="219"/>
      <c r="G56" s="219"/>
      <c r="H56" s="219"/>
      <c r="I56" s="232"/>
      <c r="J56" s="232"/>
    </row>
    <row r="57" spans="1:132">
      <c r="A57" s="219"/>
      <c r="B57" s="219"/>
      <c r="C57" s="219"/>
      <c r="D57" s="219"/>
      <c r="E57" s="219"/>
      <c r="F57" s="219"/>
      <c r="G57" s="219"/>
      <c r="H57" s="219"/>
      <c r="I57" s="232"/>
      <c r="J57" s="232"/>
    </row>
    <row r="58" spans="1:132">
      <c r="A58" s="219" t="s">
        <v>128</v>
      </c>
      <c r="B58" s="236">
        <f>AVERAGE(B5:B39)</f>
        <v>0.24601308607980807</v>
      </c>
      <c r="C58" s="236">
        <f>AVERAGE(C5:C39)</f>
        <v>0.50591333333333333</v>
      </c>
      <c r="D58" s="236">
        <f>AVERAGE(D5:D39)</f>
        <v>0.50591333333333333</v>
      </c>
      <c r="E58" s="236" t="e">
        <f>AVERAGE(E8:E39)</f>
        <v>#DIV/0!</v>
      </c>
      <c r="F58" s="236" t="e">
        <f>AVERAGE(F8:F39)</f>
        <v>#DIV/0!</v>
      </c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36"/>
      <c r="DX58" s="236"/>
      <c r="DY58" s="236"/>
      <c r="DZ58" s="236"/>
      <c r="EA58" s="236"/>
      <c r="EB58" s="236"/>
    </row>
    <row r="59" spans="1:132">
      <c r="A59" s="219"/>
      <c r="B59" s="219"/>
      <c r="C59" s="232"/>
      <c r="D59" s="219"/>
      <c r="E59" s="219"/>
      <c r="F59" s="219"/>
      <c r="G59" s="250"/>
      <c r="H59" s="219"/>
      <c r="I59" s="232"/>
      <c r="J59" s="219"/>
    </row>
    <row r="60" spans="1:132">
      <c r="A60" s="219"/>
      <c r="B60" s="219"/>
      <c r="C60" s="219"/>
      <c r="D60" s="219"/>
      <c r="E60" s="219"/>
      <c r="F60" s="219"/>
      <c r="G60" s="219"/>
      <c r="H60" s="219"/>
      <c r="I60" s="219"/>
      <c r="J60" s="219"/>
    </row>
    <row r="61" spans="1:132">
      <c r="A61" s="219"/>
      <c r="B61" s="219"/>
      <c r="C61" s="219"/>
      <c r="D61" s="219"/>
      <c r="E61" s="219"/>
      <c r="F61" s="219"/>
      <c r="G61" s="219"/>
      <c r="H61" s="219"/>
      <c r="I61" s="219"/>
      <c r="J61" s="219"/>
    </row>
    <row r="62" spans="1:132">
      <c r="A62" s="219"/>
      <c r="B62" s="250"/>
      <c r="C62" s="250"/>
      <c r="D62" s="250"/>
      <c r="E62" s="250"/>
      <c r="F62" s="250"/>
      <c r="G62" s="250"/>
      <c r="H62" s="250"/>
      <c r="I62" s="250"/>
      <c r="J62" s="250"/>
      <c r="K62" s="251"/>
    </row>
    <row r="63" spans="1:132">
      <c r="A63" s="219"/>
      <c r="B63" s="219"/>
      <c r="C63" s="219"/>
      <c r="D63" s="219"/>
      <c r="E63" s="219"/>
      <c r="F63" s="219"/>
      <c r="G63" s="219"/>
      <c r="H63" s="219"/>
      <c r="I63" s="219"/>
      <c r="J63" s="219"/>
    </row>
    <row r="64" spans="1:132">
      <c r="A64" s="219"/>
      <c r="B64" s="219"/>
      <c r="C64" s="219"/>
      <c r="D64" s="219"/>
      <c r="E64" s="219"/>
      <c r="F64" s="219"/>
      <c r="G64" s="219"/>
      <c r="H64" s="219"/>
      <c r="I64" s="219"/>
      <c r="J64" s="219"/>
    </row>
    <row r="65" spans="1:12">
      <c r="A65" s="219"/>
      <c r="C65" s="236">
        <f>AVERAGE(B5:EB39)</f>
        <v>0.83934930378808159</v>
      </c>
      <c r="D65" s="236"/>
      <c r="E65" s="219"/>
      <c r="F65" s="219"/>
      <c r="G65" s="219"/>
      <c r="H65" s="219"/>
      <c r="I65" s="219"/>
      <c r="J65" s="219"/>
    </row>
    <row r="66" spans="1:12">
      <c r="A66" s="247" t="s">
        <v>129</v>
      </c>
      <c r="B66" s="219"/>
      <c r="C66" s="219"/>
      <c r="D66" s="219"/>
      <c r="E66" s="219"/>
      <c r="F66" s="219"/>
      <c r="G66" s="219"/>
      <c r="H66" s="219"/>
      <c r="I66" s="219"/>
      <c r="J66" s="219"/>
    </row>
    <row r="67" spans="1:12">
      <c r="A67" s="219"/>
      <c r="B67" s="219"/>
      <c r="C67" s="219"/>
      <c r="D67" s="219"/>
      <c r="E67" s="219"/>
      <c r="F67" s="219"/>
      <c r="G67" s="219"/>
      <c r="H67" s="219"/>
      <c r="I67" s="219"/>
      <c r="J67" s="219"/>
    </row>
    <row r="68" spans="1:12">
      <c r="A68" s="219"/>
      <c r="B68" s="219"/>
      <c r="C68" s="219"/>
      <c r="D68" s="219"/>
      <c r="E68" s="219"/>
      <c r="F68" s="219"/>
      <c r="G68" s="219"/>
      <c r="H68" s="219"/>
      <c r="I68" s="219"/>
      <c r="J68" s="219"/>
    </row>
    <row r="69" spans="1:12">
      <c r="A69" s="219"/>
      <c r="B69" s="219"/>
      <c r="C69" s="219"/>
      <c r="D69" s="219"/>
      <c r="E69" s="219"/>
      <c r="F69" s="219"/>
      <c r="G69" s="219"/>
      <c r="H69" s="219"/>
      <c r="I69" s="219"/>
      <c r="J69" s="219"/>
    </row>
    <row r="70" spans="1:12">
      <c r="A70" s="247" t="s">
        <v>130</v>
      </c>
      <c r="B70" s="250"/>
      <c r="C70" s="252">
        <f>VAR(B5:EB39)</f>
        <v>0.30280344324563047</v>
      </c>
      <c r="D70" s="252"/>
      <c r="E70" s="250"/>
      <c r="F70" s="250"/>
      <c r="G70" s="250"/>
      <c r="H70" s="250"/>
      <c r="I70" s="250"/>
      <c r="J70" s="250"/>
      <c r="K70" s="251"/>
    </row>
    <row r="71" spans="1:12" ht="22.5">
      <c r="A71" s="219"/>
      <c r="B71" s="219"/>
      <c r="C71" s="219"/>
      <c r="D71" s="219"/>
      <c r="E71" s="219"/>
      <c r="F71" s="253"/>
      <c r="G71" s="254" t="s">
        <v>182</v>
      </c>
      <c r="H71" s="254" t="s">
        <v>183</v>
      </c>
      <c r="I71" s="255"/>
      <c r="J71" s="255"/>
    </row>
    <row r="72" spans="1:12">
      <c r="A72" s="219"/>
      <c r="B72" s="219"/>
      <c r="C72" s="219"/>
      <c r="D72" s="219"/>
      <c r="E72" s="219"/>
      <c r="F72" s="253"/>
      <c r="G72" s="253"/>
      <c r="H72" s="253"/>
      <c r="I72" s="255"/>
      <c r="J72" s="255"/>
    </row>
    <row r="73" spans="1:12">
      <c r="A73" s="219"/>
      <c r="B73" s="219"/>
      <c r="C73" s="219"/>
      <c r="D73" s="219"/>
      <c r="E73" s="219"/>
      <c r="F73" s="256" t="s">
        <v>184</v>
      </c>
      <c r="G73" s="276">
        <f>SKEW(B5:F7)</f>
        <v>0.347738553491095</v>
      </c>
      <c r="H73" s="276" t="e">
        <f>SKEW(L69:P71)</f>
        <v>#DIV/0!</v>
      </c>
      <c r="I73" s="255"/>
      <c r="J73" s="255"/>
    </row>
    <row r="74" spans="1:12">
      <c r="A74" s="219"/>
      <c r="B74" s="219"/>
      <c r="C74" s="219"/>
      <c r="D74" s="219"/>
      <c r="E74" s="219"/>
      <c r="F74" s="256" t="s">
        <v>185</v>
      </c>
      <c r="G74" s="258">
        <f>SQRT(6/G79)</f>
        <v>0.63245553203367588</v>
      </c>
      <c r="H74" s="258" t="e">
        <f>SQRT(6/H79)</f>
        <v>#DIV/0!</v>
      </c>
      <c r="I74" s="255"/>
      <c r="J74" s="255"/>
      <c r="K74" s="219"/>
      <c r="L74" s="219"/>
    </row>
    <row r="75" spans="1:12">
      <c r="A75" s="219"/>
      <c r="B75" s="219"/>
      <c r="C75" s="219"/>
      <c r="D75" s="219"/>
      <c r="E75" s="219"/>
      <c r="F75" s="256" t="s">
        <v>186</v>
      </c>
      <c r="G75" s="259" t="str">
        <f>IF(G73&gt;2*G74,"non-normal","normal")</f>
        <v>normal</v>
      </c>
      <c r="H75" s="258" t="e">
        <f>IF(H73&gt;2*H74,"non-normal","normal")</f>
        <v>#DIV/0!</v>
      </c>
      <c r="I75" s="255"/>
      <c r="J75" s="255"/>
      <c r="K75" s="219"/>
      <c r="L75" s="219"/>
    </row>
    <row r="76" spans="1:12">
      <c r="A76" s="219" t="s">
        <v>131</v>
      </c>
      <c r="C76" s="219">
        <v>3</v>
      </c>
      <c r="D76" s="219"/>
      <c r="E76" s="219"/>
      <c r="F76" s="256" t="s">
        <v>187</v>
      </c>
      <c r="G76" s="276">
        <f>KURT(B5:F7)</f>
        <v>-1.8510674815388144</v>
      </c>
      <c r="H76" s="276" t="e">
        <f>KURT(L69:P71)</f>
        <v>#DIV/0!</v>
      </c>
      <c r="I76" s="255"/>
      <c r="J76" s="255"/>
      <c r="K76" s="219"/>
      <c r="L76" s="219"/>
    </row>
    <row r="77" spans="1:12">
      <c r="A77" s="219"/>
      <c r="C77" s="219"/>
      <c r="D77" s="219"/>
      <c r="E77" s="219"/>
      <c r="F77" s="256" t="s">
        <v>188</v>
      </c>
      <c r="G77" s="258">
        <f>SQRT(24/G79)</f>
        <v>1.2649110640673518</v>
      </c>
      <c r="H77" s="258" t="e">
        <f>SQRT(24/H79)</f>
        <v>#DIV/0!</v>
      </c>
      <c r="I77" s="255"/>
      <c r="J77" s="255"/>
      <c r="K77" s="219"/>
      <c r="L77" s="219"/>
    </row>
    <row r="78" spans="1:12">
      <c r="A78" s="219"/>
      <c r="C78" s="219"/>
      <c r="D78" s="219"/>
      <c r="E78" s="219"/>
      <c r="F78" s="256" t="s">
        <v>189</v>
      </c>
      <c r="G78" s="259" t="str">
        <f>IF(G76&gt;2*G77,"non-normal","normal")</f>
        <v>normal</v>
      </c>
      <c r="H78" s="258" t="e">
        <f>IF(H76&gt;2*H77,"non-normal","normal")</f>
        <v>#DIV/0!</v>
      </c>
      <c r="I78" s="255"/>
      <c r="J78" s="255"/>
      <c r="K78" s="219"/>
      <c r="L78" s="219"/>
    </row>
    <row r="79" spans="1:12" ht="22.5">
      <c r="A79" s="219" t="s">
        <v>132</v>
      </c>
      <c r="C79" s="260">
        <f>1/C46+1/C76</f>
        <v>0.44444444444444442</v>
      </c>
      <c r="D79" s="260"/>
      <c r="E79" s="260"/>
      <c r="F79" s="256" t="s">
        <v>190</v>
      </c>
      <c r="G79" s="277">
        <f>COUNT(B5:F7)</f>
        <v>15</v>
      </c>
      <c r="H79" s="277">
        <f>COUNT(L69:P71)</f>
        <v>0</v>
      </c>
      <c r="I79" s="262" t="s">
        <v>191</v>
      </c>
      <c r="J79" s="263" t="s">
        <v>192</v>
      </c>
      <c r="K79" s="260"/>
      <c r="L79" s="219"/>
    </row>
    <row r="80" spans="1:12">
      <c r="A80" s="219"/>
      <c r="C80" s="260"/>
      <c r="D80" s="260"/>
      <c r="E80" s="260"/>
      <c r="F80" s="260"/>
      <c r="G80" s="260"/>
      <c r="H80" s="260"/>
      <c r="I80" s="260"/>
      <c r="J80" s="260"/>
      <c r="K80" s="260"/>
      <c r="L80" s="219"/>
    </row>
    <row r="81" spans="1:12">
      <c r="A81" s="219"/>
      <c r="C81" s="260"/>
      <c r="D81" s="260"/>
      <c r="E81" s="260"/>
      <c r="F81" s="260"/>
      <c r="G81" s="260"/>
      <c r="H81" s="260"/>
      <c r="I81" s="260"/>
      <c r="J81" s="260"/>
      <c r="K81" s="260"/>
      <c r="L81" s="219"/>
    </row>
    <row r="82" spans="1:12">
      <c r="A82" s="219"/>
      <c r="C82" s="260"/>
      <c r="D82" s="260"/>
      <c r="E82" s="260"/>
      <c r="F82" s="260"/>
      <c r="G82" s="260"/>
      <c r="H82" s="260"/>
      <c r="I82" s="260"/>
      <c r="J82" s="260"/>
      <c r="K82" s="260"/>
      <c r="L82" s="219"/>
    </row>
    <row r="83" spans="1:12">
      <c r="A83" s="219" t="s">
        <v>133</v>
      </c>
      <c r="C83" s="252">
        <f>C70*C79</f>
        <v>0.1345793081091691</v>
      </c>
      <c r="D83" s="252"/>
      <c r="E83" s="260"/>
      <c r="F83" s="260"/>
      <c r="G83" s="260"/>
      <c r="H83" s="260"/>
      <c r="I83" s="260"/>
      <c r="J83" s="260"/>
      <c r="K83" s="260"/>
      <c r="L83" s="219"/>
    </row>
    <row r="84" spans="1:1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</row>
    <row r="85" spans="1:1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</row>
    <row r="86" spans="1:1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</row>
    <row r="87" spans="1:12">
      <c r="A87" s="219"/>
      <c r="B87" s="219"/>
      <c r="C87" s="219"/>
      <c r="D87" s="219"/>
      <c r="E87" s="219"/>
      <c r="F87" s="219"/>
      <c r="G87" s="219"/>
      <c r="H87" s="219"/>
      <c r="I87" s="219"/>
      <c r="J87" s="219"/>
    </row>
    <row r="88" spans="1:12">
      <c r="A88" s="219"/>
      <c r="B88" s="219"/>
      <c r="C88" s="219"/>
      <c r="D88" s="219"/>
      <c r="E88" s="219"/>
      <c r="F88" s="219"/>
      <c r="G88" s="219"/>
      <c r="H88" s="219"/>
      <c r="I88" s="219"/>
      <c r="J88" s="219"/>
    </row>
    <row r="89" spans="1:12">
      <c r="A89" s="247" t="s">
        <v>134</v>
      </c>
      <c r="B89" s="219"/>
      <c r="C89" s="219">
        <f>SQRT(C83)</f>
        <v>0.36685052556752473</v>
      </c>
      <c r="D89" s="219"/>
      <c r="E89" s="219"/>
      <c r="F89" s="219"/>
      <c r="G89" s="219"/>
      <c r="H89" s="219"/>
      <c r="I89" s="219"/>
      <c r="J89" s="219"/>
    </row>
    <row r="90" spans="1:1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</row>
    <row r="91" spans="1:1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</row>
    <row r="92" spans="1:12">
      <c r="A92" s="247" t="s">
        <v>135</v>
      </c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</row>
    <row r="93" spans="1:1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</row>
    <row r="94" spans="1:1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</row>
    <row r="95" spans="1:12" ht="64.5">
      <c r="A95" s="219" t="s">
        <v>136</v>
      </c>
      <c r="B95" s="264" t="s">
        <v>137</v>
      </c>
      <c r="C95" s="272">
        <f>TINV(2*0.01,C51)</f>
        <v>2.8964594462137523</v>
      </c>
      <c r="D95" s="265"/>
      <c r="E95" s="219"/>
      <c r="F95" s="219"/>
      <c r="G95" s="219"/>
      <c r="I95" s="219"/>
      <c r="J95" s="219"/>
      <c r="K95" s="248"/>
      <c r="L95" s="219"/>
    </row>
    <row r="96" spans="1:1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</row>
    <row r="97" spans="1:1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</row>
    <row r="98" spans="1:12">
      <c r="A98" s="219" t="s">
        <v>138</v>
      </c>
      <c r="B98" s="219"/>
      <c r="C98" s="250">
        <f>C65+C95*C89</f>
        <v>1.9019169739166184</v>
      </c>
      <c r="D98" s="219"/>
      <c r="E98" s="219"/>
      <c r="G98" s="219"/>
      <c r="H98" s="219"/>
      <c r="I98" s="219"/>
      <c r="J98" s="219"/>
      <c r="K98" s="219"/>
      <c r="L98" s="219"/>
    </row>
    <row r="99" spans="1:1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</row>
    <row r="100" spans="1:1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</row>
    <row r="101" spans="1:1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</row>
    <row r="102" spans="1:12">
      <c r="A102" s="219"/>
      <c r="B102" s="266"/>
      <c r="C102" s="219"/>
      <c r="D102" s="219"/>
      <c r="E102" s="219"/>
      <c r="F102" s="219"/>
      <c r="G102" s="219"/>
      <c r="H102" s="219"/>
      <c r="I102" s="219"/>
      <c r="J102" s="219"/>
    </row>
    <row r="103" spans="1:1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</row>
    <row r="104" spans="1:1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</row>
    <row r="105" spans="1:12">
      <c r="A105" s="219"/>
      <c r="B105" s="267"/>
      <c r="C105" s="219"/>
      <c r="D105" s="219"/>
      <c r="E105" s="219"/>
      <c r="F105" s="219"/>
      <c r="G105" s="219"/>
      <c r="H105" s="219"/>
      <c r="I105" s="219"/>
      <c r="J105" s="219"/>
    </row>
    <row r="106" spans="1:1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</row>
    <row r="107" spans="1:1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</row>
    <row r="108" spans="1:1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</row>
    <row r="109" spans="1:12">
      <c r="A109" s="219"/>
      <c r="B109" s="267"/>
      <c r="C109" s="219"/>
      <c r="D109" s="219"/>
      <c r="E109" s="219"/>
      <c r="F109" s="219"/>
      <c r="G109" s="219"/>
      <c r="H109" s="219"/>
      <c r="I109" s="219"/>
      <c r="J109" s="219"/>
    </row>
    <row r="110" spans="1:1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</row>
    <row r="111" spans="1:1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</row>
    <row r="112" spans="1:1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</row>
    <row r="113" spans="1:10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</row>
    <row r="114" spans="1:10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</row>
    <row r="115" spans="1:10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</row>
    <row r="116" spans="1:10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</row>
    <row r="117" spans="1:10">
      <c r="A117" s="219"/>
      <c r="B117" s="219"/>
      <c r="C117" s="219"/>
      <c r="D117" s="247"/>
      <c r="E117" s="219"/>
      <c r="F117" s="219"/>
      <c r="G117" s="219"/>
      <c r="H117" s="219"/>
      <c r="I117" s="219"/>
      <c r="J117" s="219"/>
    </row>
    <row r="118" spans="1:10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</row>
    <row r="119" spans="1:10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</row>
    <row r="120" spans="1:10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</row>
    <row r="121" spans="1:10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</row>
    <row r="122" spans="1:10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</row>
    <row r="123" spans="1:10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</row>
    <row r="124" spans="1:10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</row>
    <row r="125" spans="1:10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</row>
    <row r="126" spans="1:10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</row>
    <row r="127" spans="1:10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</row>
    <row r="128" spans="1:10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</row>
    <row r="129" spans="1:10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</row>
    <row r="130" spans="1:10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</row>
    <row r="131" spans="1:10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</row>
    <row r="132" spans="1:10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</row>
    <row r="133" spans="1:10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</row>
    <row r="134" spans="1:10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</row>
    <row r="135" spans="1:10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</row>
    <row r="136" spans="1:10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</row>
    <row r="137" spans="1:10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</row>
    <row r="138" spans="1:10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</row>
    <row r="139" spans="1:10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</row>
    <row r="140" spans="1:10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</row>
    <row r="141" spans="1:10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</row>
    <row r="142" spans="1:10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</row>
    <row r="143" spans="1:10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</row>
    <row r="144" spans="1:10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</row>
    <row r="145" spans="1:10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</row>
    <row r="146" spans="1:10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</row>
    <row r="147" spans="1:10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</row>
    <row r="148" spans="1:10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</row>
    <row r="149" spans="1:10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</row>
    <row r="150" spans="1:10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</row>
    <row r="151" spans="1:10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</row>
    <row r="152" spans="1:10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</row>
    <row r="153" spans="1:10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</row>
    <row r="154" spans="1:10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</row>
    <row r="155" spans="1:10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</row>
    <row r="156" spans="1:10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</row>
    <row r="157" spans="1:10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</row>
    <row r="158" spans="1:10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</row>
    <row r="159" spans="1:10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</row>
    <row r="160" spans="1:10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</row>
    <row r="161" spans="1:10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</row>
    <row r="162" spans="1:10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</row>
    <row r="163" spans="1:10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</row>
    <row r="164" spans="1:10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</row>
    <row r="165" spans="1:10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</row>
    <row r="166" spans="1:10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</row>
    <row r="167" spans="1:10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</row>
    <row r="168" spans="1:10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</row>
    <row r="169" spans="1:10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</row>
    <row r="170" spans="1:10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</row>
    <row r="171" spans="1:10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</row>
    <row r="172" spans="1:10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</row>
    <row r="173" spans="1:10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</row>
    <row r="174" spans="1:10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</row>
    <row r="175" spans="1:10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</row>
    <row r="176" spans="1:10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</row>
    <row r="177" spans="1:10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</row>
    <row r="178" spans="1:10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</row>
    <row r="179" spans="1:10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</row>
    <row r="180" spans="1:10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</row>
    <row r="181" spans="1:10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</row>
    <row r="182" spans="1:10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</row>
    <row r="183" spans="1:10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</row>
    <row r="184" spans="1:10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</row>
    <row r="185" spans="1:10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</row>
    <row r="186" spans="1:10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</row>
    <row r="187" spans="1:10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</row>
    <row r="188" spans="1:10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</row>
    <row r="189" spans="1:10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</row>
    <row r="190" spans="1:10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</row>
    <row r="191" spans="1:10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</row>
    <row r="192" spans="1:10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</row>
    <row r="193" spans="1:10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</row>
    <row r="194" spans="1:10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</row>
    <row r="195" spans="1:10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</row>
    <row r="196" spans="1:10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</row>
    <row r="197" spans="1:10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</row>
    <row r="198" spans="1:10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</row>
    <row r="199" spans="1:10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</row>
    <row r="200" spans="1:10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</row>
    <row r="201" spans="1:10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</row>
    <row r="202" spans="1:10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</row>
    <row r="203" spans="1:10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</row>
    <row r="204" spans="1:10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</row>
    <row r="205" spans="1:10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</row>
    <row r="206" spans="1:10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</row>
    <row r="207" spans="1:10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</row>
    <row r="208" spans="1:10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</row>
    <row r="209" spans="1:10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</row>
    <row r="210" spans="1:10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30401" r:id="rId2"/>
    <oleObject progId="Equation.DSMT4" shapeId="230402" r:id="rId3"/>
    <oleObject progId="Equation.DSMT4" shapeId="230403" r:id="rId4"/>
    <oleObject progId="Equation.DSMT4" shapeId="230404" r:id="rId5"/>
    <oleObject progId="Equation.DSMT4" shapeId="230405" r:id="rId6"/>
    <oleObject progId="Equation.DSMT4" shapeId="230406" r:id="rId7"/>
    <oleObject progId="Equation.DSMT4" shapeId="230407" r:id="rId8"/>
    <oleObject progId="Equation.DSMT4" shapeId="230408" r:id="rId9"/>
    <oleObject progId="Equation.DSMT4" shapeId="230409" r:id="rId10"/>
    <oleObject progId="Equation.DSMT4" shapeId="230410" r:id="rId11"/>
    <oleObject progId="Equation.DSMT4" shapeId="230411" r:id="rId12"/>
    <oleObject progId="Equation.DSMT4" shapeId="230412" r:id="rId13"/>
  </oleObjects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5">
    <tabColor rgb="FF00B0F0"/>
  </sheetPr>
  <dimension ref="A1:HJ210"/>
  <sheetViews>
    <sheetView workbookViewId="0">
      <selection activeCell="C39" sqref="C39"/>
    </sheetView>
  </sheetViews>
  <sheetFormatPr defaultColWidth="18" defaultRowHeight="12.75"/>
  <cols>
    <col min="1" max="1" width="44.140625" style="210" customWidth="1"/>
    <col min="2" max="3" width="19.85546875" style="210" bestFit="1" customWidth="1"/>
    <col min="4" max="4" width="16.42578125" style="210" bestFit="1" customWidth="1"/>
    <col min="5" max="10" width="12.28515625" style="210" bestFit="1" customWidth="1"/>
    <col min="11" max="11" width="16.28515625" style="210" bestFit="1" customWidth="1"/>
    <col min="12" max="13" width="12.28515625" style="210" bestFit="1" customWidth="1"/>
    <col min="14" max="14" width="19.85546875" style="210" bestFit="1" customWidth="1"/>
    <col min="15" max="16" width="12.28515625" style="210" bestFit="1" customWidth="1"/>
    <col min="17" max="17" width="13.140625" style="210" customWidth="1"/>
    <col min="18" max="18" width="16" style="210" bestFit="1" customWidth="1"/>
    <col min="19" max="19" width="12.28515625" style="210" bestFit="1" customWidth="1"/>
    <col min="20" max="20" width="12.5703125" style="210" bestFit="1" customWidth="1"/>
    <col min="21" max="21" width="12.85546875" style="210" bestFit="1" customWidth="1"/>
    <col min="22" max="22" width="12.28515625" style="210" bestFit="1" customWidth="1"/>
    <col min="23" max="23" width="12.28515625" style="239" bestFit="1" customWidth="1"/>
    <col min="24" max="24" width="15.5703125" style="239" bestFit="1" customWidth="1"/>
    <col min="25" max="27" width="12.85546875" style="239" bestFit="1" customWidth="1"/>
    <col min="28" max="31" width="12.28515625" style="239" bestFit="1" customWidth="1"/>
    <col min="32" max="32" width="12.85546875" style="239" bestFit="1" customWidth="1"/>
    <col min="33" max="34" width="12.28515625" style="239" bestFit="1" customWidth="1"/>
    <col min="35" max="35" width="15.42578125" style="239" bestFit="1" customWidth="1"/>
    <col min="36" max="36" width="14.85546875" style="239" bestFit="1" customWidth="1"/>
    <col min="37" max="37" width="15.42578125" style="239" bestFit="1" customWidth="1"/>
    <col min="38" max="39" width="13.7109375" style="239" bestFit="1" customWidth="1"/>
    <col min="40" max="47" width="12.28515625" style="239" bestFit="1" customWidth="1"/>
    <col min="48" max="48" width="12.42578125" style="239" bestFit="1" customWidth="1"/>
    <col min="49" max="50" width="12.28515625" style="239" bestFit="1" customWidth="1"/>
    <col min="51" max="51" width="14.5703125" style="239" bestFit="1" customWidth="1"/>
    <col min="52" max="52" width="16.7109375" style="239" bestFit="1" customWidth="1"/>
    <col min="53" max="54" width="12.7109375" style="239" bestFit="1" customWidth="1"/>
    <col min="55" max="55" width="14.5703125" style="239" bestFit="1" customWidth="1"/>
    <col min="56" max="58" width="12.28515625" style="239" bestFit="1" customWidth="1"/>
    <col min="59" max="59" width="12.7109375" style="239" bestFit="1" customWidth="1"/>
    <col min="60" max="60" width="14.42578125" style="239" customWidth="1"/>
    <col min="61" max="62" width="13.85546875" style="239" bestFit="1" customWidth="1"/>
    <col min="63" max="64" width="12.28515625" style="239" bestFit="1" customWidth="1"/>
    <col min="65" max="65" width="12.42578125" style="239" customWidth="1"/>
    <col min="66" max="68" width="15.5703125" style="239" bestFit="1" customWidth="1"/>
    <col min="69" max="69" width="12.28515625" style="239" bestFit="1" customWidth="1"/>
    <col min="70" max="70" width="14.5703125" style="239" bestFit="1" customWidth="1"/>
    <col min="71" max="71" width="22.28515625" style="239" bestFit="1" customWidth="1"/>
    <col min="72" max="73" width="14.5703125" style="239" bestFit="1" customWidth="1"/>
    <col min="74" max="74" width="13.140625" style="239" bestFit="1" customWidth="1"/>
    <col min="75" max="78" width="12.28515625" style="239" bestFit="1" customWidth="1"/>
    <col min="79" max="79" width="22.28515625" style="239" bestFit="1" customWidth="1"/>
    <col min="80" max="84" width="12.28515625" style="239" bestFit="1" customWidth="1"/>
    <col min="85" max="85" width="16.5703125" style="210" bestFit="1" customWidth="1"/>
    <col min="86" max="86" width="18" style="210" customWidth="1"/>
    <col min="87" max="87" width="14.28515625" style="210" bestFit="1" customWidth="1"/>
    <col min="88" max="88" width="13.140625" style="210" bestFit="1" customWidth="1"/>
    <col min="89" max="90" width="12.28515625" style="210" bestFit="1" customWidth="1"/>
    <col min="91" max="91" width="13.140625" style="210" bestFit="1" customWidth="1"/>
    <col min="92" max="101" width="12.28515625" style="210" bestFit="1" customWidth="1"/>
    <col min="102" max="103" width="13.140625" style="210" bestFit="1" customWidth="1"/>
    <col min="104" max="105" width="12.28515625" style="210" bestFit="1" customWidth="1"/>
    <col min="106" max="106" width="26.140625" style="210" bestFit="1" customWidth="1"/>
    <col min="107" max="107" width="13.140625" style="210" bestFit="1" customWidth="1"/>
    <col min="108" max="111" width="12.28515625" style="210" bestFit="1" customWidth="1"/>
    <col min="112" max="112" width="14.42578125" style="210" bestFit="1" customWidth="1"/>
    <col min="113" max="119" width="12.28515625" style="210" bestFit="1" customWidth="1"/>
    <col min="120" max="120" width="17.85546875" style="210" customWidth="1"/>
    <col min="121" max="121" width="13.85546875" style="210" bestFit="1" customWidth="1"/>
    <col min="122" max="122" width="13.5703125" style="210" bestFit="1" customWidth="1"/>
    <col min="123" max="124" width="12.85546875" style="210" bestFit="1" customWidth="1"/>
    <col min="125" max="130" width="12.28515625" style="210" bestFit="1" customWidth="1"/>
    <col min="131" max="131" width="14.5703125" style="210" bestFit="1" customWidth="1"/>
    <col min="132" max="132" width="12.28515625" style="210" bestFit="1" customWidth="1"/>
    <col min="133" max="16384" width="18" style="210"/>
  </cols>
  <sheetData>
    <row r="1" spans="1:218" s="205" customFormat="1">
      <c r="A1" s="204"/>
      <c r="B1" s="417" t="s">
        <v>121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AL1" s="206"/>
      <c r="AM1" s="206"/>
      <c r="AN1" s="206"/>
      <c r="AO1" s="206"/>
      <c r="AP1" s="206"/>
      <c r="AQ1" s="206"/>
      <c r="AR1" s="206"/>
      <c r="AS1" s="206"/>
      <c r="AT1" s="206"/>
    </row>
    <row r="2" spans="1:218" s="213" customFormat="1">
      <c r="A2" s="207"/>
      <c r="B2" s="268" t="s">
        <v>66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D2" s="210"/>
      <c r="CE2" s="210"/>
      <c r="CF2" s="210"/>
      <c r="CG2" s="210"/>
      <c r="CH2" s="210"/>
      <c r="CI2" s="210"/>
      <c r="CJ2" s="210"/>
      <c r="CK2" s="210"/>
      <c r="CL2" s="210"/>
      <c r="CM2" s="210"/>
      <c r="CN2" s="210"/>
      <c r="CO2" s="210"/>
      <c r="CP2" s="210"/>
      <c r="CQ2" s="210"/>
      <c r="CR2" s="210"/>
      <c r="CS2" s="210"/>
      <c r="CT2" s="210"/>
      <c r="CU2" s="210"/>
      <c r="CV2" s="210"/>
      <c r="CW2" s="210"/>
      <c r="CX2" s="210"/>
      <c r="CY2" s="210"/>
      <c r="CZ2" s="210"/>
      <c r="DA2" s="210"/>
      <c r="DB2" s="210"/>
      <c r="DC2" s="210"/>
      <c r="DD2" s="210"/>
      <c r="DE2" s="210"/>
      <c r="DF2" s="210"/>
      <c r="DG2" s="210"/>
      <c r="DH2" s="210"/>
      <c r="DI2" s="210"/>
      <c r="DJ2" s="210"/>
      <c r="DK2" s="210"/>
      <c r="DL2" s="210"/>
      <c r="DM2" s="210"/>
      <c r="DN2" s="210"/>
      <c r="DO2" s="210"/>
      <c r="DP2" s="210"/>
      <c r="DQ2" s="210"/>
      <c r="DR2" s="210"/>
      <c r="DS2" s="210"/>
      <c r="DT2" s="210"/>
      <c r="DU2" s="210"/>
      <c r="DV2" s="210"/>
      <c r="DW2" s="210"/>
      <c r="DX2" s="210"/>
      <c r="DY2" s="210"/>
      <c r="DZ2" s="210"/>
      <c r="EA2" s="210"/>
      <c r="EB2" s="210"/>
      <c r="EC2" s="211"/>
      <c r="ED2" s="211"/>
      <c r="EE2" s="211"/>
      <c r="EF2" s="211"/>
      <c r="EG2" s="211"/>
      <c r="EH2" s="211"/>
      <c r="EI2" s="211"/>
      <c r="EJ2" s="211"/>
      <c r="EK2" s="211"/>
      <c r="EL2" s="211"/>
      <c r="EM2" s="211"/>
      <c r="EN2" s="211"/>
      <c r="EO2" s="211"/>
      <c r="EP2" s="211"/>
      <c r="EQ2" s="211"/>
      <c r="ER2" s="211"/>
      <c r="ES2" s="211"/>
      <c r="ET2" s="211"/>
      <c r="EU2" s="211"/>
      <c r="EV2" s="211"/>
      <c r="EW2" s="211"/>
      <c r="EX2" s="211"/>
      <c r="EY2" s="211"/>
      <c r="EZ2" s="211"/>
      <c r="FA2" s="211"/>
      <c r="FB2" s="211"/>
      <c r="FC2" s="211"/>
      <c r="FD2" s="211"/>
      <c r="FE2" s="211"/>
      <c r="FF2" s="211"/>
      <c r="FG2" s="211"/>
      <c r="FH2" s="211"/>
      <c r="FI2" s="211"/>
      <c r="FJ2" s="211"/>
      <c r="FK2" s="211"/>
      <c r="FL2" s="211"/>
      <c r="FM2" s="211"/>
      <c r="FN2" s="211"/>
      <c r="FO2" s="211"/>
      <c r="FP2" s="211"/>
      <c r="FQ2" s="211"/>
      <c r="FR2" s="211"/>
      <c r="FS2" s="211"/>
      <c r="FT2" s="211"/>
      <c r="FU2" s="211"/>
      <c r="FV2" s="211"/>
      <c r="FW2" s="211"/>
      <c r="FX2" s="211"/>
      <c r="FY2" s="211"/>
      <c r="FZ2" s="211"/>
      <c r="GA2" s="211"/>
      <c r="GB2" s="211"/>
      <c r="GC2" s="211"/>
      <c r="GD2" s="211"/>
      <c r="GE2" s="211"/>
      <c r="GF2" s="211"/>
      <c r="GG2" s="211"/>
      <c r="GH2" s="211"/>
      <c r="GI2" s="211"/>
      <c r="GJ2" s="211"/>
      <c r="GK2" s="211"/>
      <c r="GL2" s="211"/>
      <c r="GM2" s="211"/>
      <c r="GN2" s="211"/>
      <c r="GO2" s="211"/>
      <c r="GP2" s="211"/>
      <c r="GQ2" s="211"/>
      <c r="GR2" s="211"/>
      <c r="GS2" s="211"/>
      <c r="GT2" s="211"/>
      <c r="GU2" s="211"/>
      <c r="GV2" s="211"/>
      <c r="GW2" s="211"/>
      <c r="GX2" s="211"/>
      <c r="GY2" s="211"/>
      <c r="GZ2" s="211"/>
      <c r="HA2" s="211"/>
      <c r="HB2" s="211"/>
      <c r="HC2" s="211"/>
      <c r="HD2" s="211"/>
      <c r="HE2" s="211"/>
      <c r="HF2" s="211"/>
      <c r="HG2" s="211"/>
      <c r="HH2" s="211"/>
      <c r="HI2" s="212"/>
      <c r="HJ2" s="212"/>
    </row>
    <row r="3" spans="1:218" s="205" customFormat="1">
      <c r="A3" s="204" t="s">
        <v>122</v>
      </c>
      <c r="B3" s="269">
        <v>10373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0"/>
      <c r="BM3" s="210"/>
      <c r="BN3" s="210"/>
      <c r="BO3" s="210"/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10"/>
      <c r="CG3" s="210"/>
      <c r="CH3" s="210"/>
      <c r="CI3" s="210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0"/>
      <c r="CV3" s="210"/>
      <c r="CW3" s="210"/>
      <c r="CX3" s="210"/>
      <c r="CY3" s="210"/>
      <c r="CZ3" s="210"/>
      <c r="DA3" s="210"/>
      <c r="DB3" s="210"/>
      <c r="DC3" s="210"/>
      <c r="DD3" s="210"/>
      <c r="DE3" s="210"/>
      <c r="DF3" s="210"/>
      <c r="DG3" s="210"/>
      <c r="DH3" s="210"/>
      <c r="DI3" s="210"/>
      <c r="DJ3" s="210"/>
      <c r="DK3" s="210"/>
      <c r="DL3" s="210"/>
      <c r="DM3" s="210"/>
      <c r="DN3" s="210"/>
      <c r="DO3" s="210"/>
      <c r="DP3" s="210"/>
      <c r="DQ3" s="210"/>
      <c r="DR3" s="210"/>
      <c r="DS3" s="210"/>
      <c r="DT3" s="210"/>
      <c r="DU3" s="210"/>
      <c r="DV3" s="210"/>
      <c r="DW3" s="210"/>
      <c r="DX3" s="210"/>
      <c r="DY3" s="210"/>
      <c r="DZ3" s="210"/>
      <c r="EA3" s="210"/>
      <c r="EB3" s="210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06"/>
      <c r="HJ3" s="206"/>
    </row>
    <row r="4" spans="1:218" s="213" customFormat="1">
      <c r="A4" s="207" t="s">
        <v>123</v>
      </c>
      <c r="B4" s="268" t="s">
        <v>52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  <c r="EY4" s="215"/>
      <c r="EZ4" s="215"/>
      <c r="FA4" s="215"/>
      <c r="FB4" s="215"/>
      <c r="FC4" s="215"/>
      <c r="FD4" s="215"/>
      <c r="FE4" s="215"/>
      <c r="FF4" s="215"/>
      <c r="FG4" s="215"/>
      <c r="FH4" s="215"/>
      <c r="FI4" s="215"/>
      <c r="FJ4" s="215"/>
      <c r="FK4" s="215"/>
      <c r="FL4" s="215"/>
      <c r="FM4" s="215"/>
      <c r="FN4" s="215"/>
      <c r="FO4" s="215"/>
      <c r="FP4" s="215"/>
      <c r="FQ4" s="215"/>
      <c r="FR4" s="215"/>
      <c r="FS4" s="215"/>
      <c r="FT4" s="215"/>
      <c r="FU4" s="215"/>
      <c r="FV4" s="215"/>
      <c r="FW4" s="215"/>
      <c r="FX4" s="215"/>
      <c r="FY4" s="215"/>
      <c r="FZ4" s="215"/>
      <c r="GA4" s="215"/>
      <c r="GB4" s="215"/>
      <c r="GC4" s="215"/>
      <c r="GD4" s="215"/>
      <c r="GE4" s="215"/>
      <c r="GF4" s="215"/>
      <c r="GG4" s="215"/>
      <c r="GH4" s="215"/>
      <c r="GI4" s="215"/>
      <c r="GJ4" s="215"/>
      <c r="GK4" s="215"/>
      <c r="GL4" s="215"/>
      <c r="GM4" s="215"/>
      <c r="GN4" s="215"/>
      <c r="GO4" s="215"/>
      <c r="GP4" s="215"/>
      <c r="GQ4" s="215"/>
      <c r="GR4" s="215"/>
      <c r="GS4" s="215"/>
      <c r="GT4" s="215"/>
      <c r="GU4" s="215"/>
      <c r="GV4" s="215"/>
      <c r="GW4" s="215"/>
      <c r="GX4" s="215"/>
      <c r="GY4" s="215"/>
      <c r="GZ4" s="215"/>
      <c r="HA4" s="215"/>
      <c r="HB4" s="215"/>
      <c r="HC4" s="215"/>
      <c r="HD4" s="215"/>
      <c r="HE4" s="215"/>
      <c r="HF4" s="215"/>
      <c r="HG4" s="215"/>
      <c r="HH4" s="215"/>
      <c r="HI4" s="212"/>
      <c r="HJ4" s="212"/>
    </row>
    <row r="5" spans="1:218" ht="15">
      <c r="A5" s="216">
        <v>1</v>
      </c>
      <c r="B5" s="230">
        <v>0.24270462633451956</v>
      </c>
      <c r="C5" s="27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9"/>
      <c r="HJ5" s="219"/>
    </row>
    <row r="6" spans="1:218" ht="15">
      <c r="A6" s="216">
        <v>2</v>
      </c>
      <c r="B6" s="230">
        <v>0.22751773049645391</v>
      </c>
      <c r="C6" s="64"/>
      <c r="D6" s="17"/>
      <c r="E6" s="17"/>
      <c r="F6" s="17"/>
      <c r="G6" s="220"/>
      <c r="H6" s="220"/>
      <c r="I6" s="220"/>
      <c r="J6" s="220"/>
      <c r="K6" s="23"/>
      <c r="L6" s="221"/>
      <c r="M6" s="222"/>
      <c r="N6" s="27"/>
      <c r="O6" s="27"/>
      <c r="P6" s="27"/>
      <c r="Q6" s="27"/>
      <c r="R6" s="23"/>
      <c r="S6" s="23"/>
      <c r="T6" s="23"/>
      <c r="U6" s="220"/>
      <c r="V6" s="223"/>
      <c r="W6" s="224"/>
      <c r="X6" s="24"/>
      <c r="Y6" s="24"/>
      <c r="Z6" s="23"/>
      <c r="AA6" s="221"/>
      <c r="AB6" s="23"/>
      <c r="AC6" s="23"/>
      <c r="AD6" s="23"/>
      <c r="AE6" s="23"/>
      <c r="AF6" s="23"/>
      <c r="AG6" s="220"/>
      <c r="AH6" s="23"/>
      <c r="AI6" s="23"/>
      <c r="AJ6" s="23"/>
      <c r="AK6" s="225"/>
      <c r="AL6" s="23"/>
      <c r="AM6" s="23"/>
      <c r="AN6" s="225"/>
      <c r="AO6" s="221"/>
      <c r="AP6" s="221"/>
      <c r="AQ6" s="221"/>
      <c r="AR6" s="23"/>
      <c r="AS6" s="221"/>
      <c r="AT6" s="23"/>
      <c r="AU6" s="23"/>
      <c r="AV6" s="225"/>
      <c r="AW6" s="23"/>
      <c r="AX6" s="23"/>
      <c r="AY6" s="23"/>
      <c r="AZ6" s="221"/>
      <c r="BA6" s="23"/>
      <c r="BB6" s="220"/>
      <c r="BC6" s="23"/>
      <c r="BD6" s="23"/>
      <c r="BE6" s="220"/>
      <c r="BF6" s="23"/>
      <c r="BG6" s="23"/>
      <c r="BH6" s="221"/>
      <c r="BI6" s="23"/>
      <c r="BJ6" s="226"/>
      <c r="BK6" s="23"/>
      <c r="BL6" s="23"/>
      <c r="BM6" s="23"/>
      <c r="BN6" s="23"/>
      <c r="BO6" s="23"/>
      <c r="BP6" s="23"/>
      <c r="BQ6" s="220"/>
      <c r="BR6" s="23"/>
      <c r="BS6" s="23"/>
      <c r="BT6" s="23"/>
      <c r="BU6" s="23"/>
      <c r="BV6" s="225"/>
      <c r="BW6" s="220"/>
      <c r="BX6" s="227"/>
      <c r="BY6" s="221"/>
      <c r="BZ6" s="23"/>
      <c r="CA6" s="23"/>
      <c r="CB6" s="220"/>
      <c r="CC6" s="23"/>
      <c r="CD6" s="221"/>
      <c r="CE6" s="23"/>
      <c r="CF6" s="220"/>
      <c r="CG6" s="225"/>
      <c r="CH6" s="227"/>
      <c r="CI6" s="220"/>
      <c r="CJ6" s="23"/>
      <c r="CK6" s="27"/>
      <c r="CL6" s="27"/>
      <c r="CM6" s="23"/>
      <c r="CN6" s="23"/>
      <c r="CO6" s="221"/>
      <c r="CP6" s="23"/>
      <c r="CQ6" s="221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20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25"/>
      <c r="DS6" s="23"/>
      <c r="DT6" s="23"/>
      <c r="DU6" s="227"/>
      <c r="DV6" s="23"/>
      <c r="DW6" s="23"/>
      <c r="DX6" s="23"/>
      <c r="DY6" s="228"/>
      <c r="DZ6" s="23"/>
      <c r="EA6" s="23"/>
      <c r="EB6" s="23"/>
      <c r="EC6" s="219"/>
      <c r="ED6" s="219"/>
    </row>
    <row r="7" spans="1:218" ht="15">
      <c r="A7" s="216">
        <v>3</v>
      </c>
      <c r="B7" s="230">
        <v>0.26781690140845071</v>
      </c>
      <c r="C7" s="64"/>
      <c r="D7" s="17"/>
      <c r="E7" s="17"/>
      <c r="F7" s="17"/>
      <c r="G7" s="23"/>
      <c r="H7" s="23"/>
      <c r="I7" s="23"/>
      <c r="J7" s="27"/>
      <c r="K7" s="23"/>
      <c r="L7" s="23"/>
      <c r="M7" s="222"/>
      <c r="N7" s="27"/>
      <c r="O7" s="27"/>
      <c r="P7" s="27"/>
      <c r="Q7" s="27"/>
      <c r="R7" s="23"/>
      <c r="S7" s="23"/>
      <c r="T7" s="23"/>
      <c r="U7" s="23"/>
      <c r="V7" s="23"/>
      <c r="W7" s="24"/>
      <c r="X7" s="24"/>
      <c r="Y7" s="24"/>
      <c r="Z7" s="23"/>
      <c r="AA7" s="23"/>
      <c r="AB7" s="23"/>
      <c r="AC7" s="23"/>
      <c r="AD7" s="23"/>
      <c r="AE7" s="23"/>
      <c r="AF7" s="23"/>
      <c r="AG7" s="220"/>
      <c r="AH7" s="23"/>
      <c r="AI7" s="23"/>
      <c r="AJ7" s="23"/>
      <c r="AK7" s="23"/>
      <c r="AL7" s="23"/>
      <c r="AM7" s="23"/>
      <c r="AN7" s="229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29"/>
      <c r="BA7" s="23"/>
      <c r="BB7" s="229"/>
      <c r="BC7" s="23"/>
      <c r="BD7" s="23"/>
      <c r="BE7" s="229"/>
      <c r="BF7" s="23"/>
      <c r="BG7" s="23"/>
      <c r="BH7" s="229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20"/>
      <c r="CC7" s="23"/>
      <c r="CD7" s="221"/>
      <c r="CE7" s="23"/>
      <c r="CF7" s="229"/>
      <c r="CG7" s="223"/>
      <c r="CH7" s="23"/>
      <c r="CI7" s="23"/>
      <c r="CJ7" s="23"/>
      <c r="CK7" s="27"/>
      <c r="CL7" s="27"/>
      <c r="CM7" s="23"/>
      <c r="CN7" s="23"/>
      <c r="CO7" s="219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228"/>
      <c r="DZ7" s="23"/>
      <c r="EA7" s="23"/>
      <c r="EB7" s="23"/>
      <c r="EC7" s="219"/>
      <c r="ED7" s="219"/>
    </row>
    <row r="8" spans="1:218" ht="15">
      <c r="A8" s="216">
        <v>4</v>
      </c>
      <c r="B8" s="271"/>
      <c r="C8" s="216"/>
      <c r="D8" s="245"/>
      <c r="E8" s="237"/>
      <c r="F8" s="233"/>
      <c r="G8" s="232"/>
      <c r="H8" s="232"/>
      <c r="I8" s="233"/>
      <c r="J8" s="234"/>
      <c r="K8" s="232"/>
      <c r="L8" s="233"/>
      <c r="M8" s="235"/>
      <c r="N8" s="219"/>
      <c r="O8" s="219"/>
      <c r="P8" s="219"/>
      <c r="Q8" s="219"/>
      <c r="R8" s="219"/>
      <c r="S8" s="219"/>
      <c r="T8" s="219"/>
      <c r="U8" s="219"/>
      <c r="V8" s="219"/>
      <c r="W8" s="229"/>
      <c r="X8" s="229"/>
      <c r="Y8" s="229"/>
      <c r="Z8" s="229"/>
      <c r="AA8" s="229"/>
      <c r="AB8" s="229"/>
      <c r="AC8" s="71"/>
      <c r="AD8" s="71"/>
      <c r="AE8" s="71"/>
      <c r="AF8" s="71"/>
      <c r="AG8" s="229"/>
      <c r="AH8" s="71"/>
      <c r="AI8" s="71"/>
      <c r="AJ8" s="229"/>
      <c r="AK8" s="229"/>
      <c r="AL8" s="71"/>
      <c r="AM8" s="229"/>
      <c r="AN8" s="229"/>
      <c r="AO8" s="229"/>
      <c r="AP8" s="229"/>
      <c r="AQ8" s="229"/>
      <c r="AR8" s="229"/>
      <c r="AS8" s="229"/>
      <c r="AT8" s="229"/>
      <c r="AU8" s="71"/>
      <c r="AV8" s="71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36"/>
      <c r="DZ8" s="219"/>
      <c r="EA8" s="219"/>
      <c r="EB8" s="219"/>
      <c r="EC8" s="219"/>
      <c r="ED8" s="219"/>
    </row>
    <row r="9" spans="1:218" ht="15">
      <c r="A9" s="216">
        <v>5</v>
      </c>
      <c r="B9" s="222"/>
      <c r="C9" s="216"/>
      <c r="D9" s="245"/>
      <c r="E9" s="237"/>
      <c r="F9" s="216"/>
      <c r="G9" s="237"/>
      <c r="H9" s="237"/>
      <c r="I9" s="216"/>
      <c r="J9" s="234"/>
      <c r="K9" s="237"/>
      <c r="L9" s="216"/>
      <c r="M9" s="238"/>
      <c r="AC9" s="23"/>
      <c r="AD9" s="23"/>
      <c r="AE9" s="23"/>
      <c r="AF9" s="23"/>
      <c r="AH9" s="23"/>
      <c r="AI9" s="23"/>
      <c r="AL9" s="23"/>
      <c r="AU9" s="23"/>
      <c r="DY9" s="240"/>
    </row>
    <row r="10" spans="1:218" ht="15">
      <c r="A10" s="216">
        <v>6</v>
      </c>
      <c r="B10" s="222"/>
      <c r="C10" s="216"/>
      <c r="D10" s="245"/>
      <c r="E10" s="237"/>
      <c r="F10" s="216"/>
      <c r="G10" s="237"/>
      <c r="H10" s="237"/>
      <c r="I10" s="216"/>
      <c r="J10" s="234"/>
      <c r="K10" s="237"/>
      <c r="L10" s="216"/>
      <c r="M10" s="238"/>
      <c r="AC10" s="23"/>
      <c r="AD10" s="23"/>
      <c r="AE10" s="23"/>
      <c r="AF10" s="23"/>
      <c r="BN10" s="23"/>
      <c r="BO10" s="23"/>
      <c r="CD10" s="23"/>
      <c r="DY10" s="240"/>
    </row>
    <row r="11" spans="1:218" ht="15">
      <c r="A11" s="216">
        <v>7</v>
      </c>
      <c r="B11" s="222"/>
      <c r="F11" s="216"/>
      <c r="G11" s="237"/>
      <c r="H11" s="216"/>
      <c r="I11" s="216"/>
      <c r="J11" s="234"/>
      <c r="K11" s="237"/>
      <c r="L11" s="216"/>
      <c r="M11" s="238"/>
      <c r="AP11" s="23"/>
      <c r="BN11" s="23"/>
      <c r="BO11" s="23"/>
      <c r="CD11" s="23"/>
      <c r="DY11" s="240"/>
    </row>
    <row r="12" spans="1:218" ht="15">
      <c r="A12" s="216">
        <v>8</v>
      </c>
      <c r="B12" s="222"/>
      <c r="F12" s="216"/>
      <c r="G12" s="237"/>
      <c r="H12" s="216"/>
      <c r="I12" s="216"/>
      <c r="J12" s="234"/>
      <c r="K12" s="237"/>
      <c r="L12" s="216"/>
      <c r="M12" s="238"/>
      <c r="AO12" s="242"/>
      <c r="AP12" s="23"/>
      <c r="BF12" s="23"/>
      <c r="BN12" s="23"/>
      <c r="BO12" s="23"/>
      <c r="DY12" s="240"/>
    </row>
    <row r="13" spans="1:218" ht="15">
      <c r="A13" s="216">
        <v>9</v>
      </c>
      <c r="B13" s="222"/>
      <c r="F13" s="216"/>
      <c r="G13" s="237"/>
      <c r="H13" s="216"/>
      <c r="I13" s="216"/>
      <c r="J13" s="234"/>
      <c r="K13" s="237"/>
      <c r="L13" s="216"/>
      <c r="M13" s="238"/>
      <c r="AO13" s="242"/>
      <c r="AP13" s="23"/>
      <c r="BF13" s="23"/>
      <c r="DY13" s="240"/>
    </row>
    <row r="14" spans="1:218" ht="15">
      <c r="A14" s="216">
        <v>10</v>
      </c>
      <c r="B14" s="222"/>
      <c r="F14" s="237"/>
      <c r="G14" s="237"/>
      <c r="H14" s="237"/>
      <c r="I14" s="237"/>
      <c r="J14" s="234"/>
      <c r="K14" s="237"/>
      <c r="L14" s="216"/>
      <c r="M14" s="238"/>
      <c r="AO14" s="242"/>
      <c r="DY14" s="240"/>
    </row>
    <row r="15" spans="1:218" ht="15">
      <c r="A15" s="216">
        <v>11</v>
      </c>
      <c r="B15" s="222"/>
      <c r="F15" s="237"/>
      <c r="G15" s="237"/>
      <c r="H15" s="237"/>
      <c r="I15" s="237"/>
      <c r="J15" s="234"/>
      <c r="K15" s="237"/>
      <c r="L15" s="216"/>
      <c r="M15" s="238"/>
      <c r="AO15" s="242"/>
      <c r="DY15" s="240"/>
    </row>
    <row r="16" spans="1:218" ht="15">
      <c r="A16" s="216">
        <v>12</v>
      </c>
      <c r="B16" s="222"/>
      <c r="F16" s="237"/>
      <c r="G16" s="237"/>
      <c r="H16" s="237"/>
      <c r="I16" s="237"/>
      <c r="J16" s="234"/>
      <c r="K16" s="237"/>
      <c r="L16" s="216"/>
      <c r="M16" s="238"/>
      <c r="AO16" s="242"/>
      <c r="DY16" s="240"/>
    </row>
    <row r="17" spans="1:129" ht="15">
      <c r="A17" s="216">
        <v>13</v>
      </c>
      <c r="B17" s="222"/>
      <c r="C17" s="237"/>
      <c r="D17" s="237"/>
      <c r="E17" s="237"/>
      <c r="F17" s="237"/>
      <c r="G17" s="237"/>
      <c r="H17" s="237"/>
      <c r="I17" s="237"/>
      <c r="J17" s="234"/>
      <c r="K17" s="237"/>
      <c r="L17" s="216"/>
      <c r="M17" s="238"/>
      <c r="AO17" s="242"/>
      <c r="DY17" s="240"/>
    </row>
    <row r="18" spans="1:129" ht="15">
      <c r="A18" s="216">
        <v>14</v>
      </c>
      <c r="B18" s="222"/>
      <c r="C18" s="237"/>
      <c r="D18" s="237"/>
      <c r="E18" s="237"/>
      <c r="F18" s="237"/>
      <c r="G18" s="237"/>
      <c r="H18" s="237"/>
      <c r="I18" s="237"/>
      <c r="J18" s="234"/>
      <c r="K18" s="237"/>
      <c r="L18" s="216"/>
      <c r="M18" s="238"/>
      <c r="AO18" s="242"/>
      <c r="DY18" s="240"/>
    </row>
    <row r="19" spans="1:129" ht="15">
      <c r="A19" s="216">
        <v>15</v>
      </c>
      <c r="B19" s="222"/>
      <c r="C19" s="237"/>
      <c r="D19" s="237"/>
      <c r="E19" s="237"/>
      <c r="F19" s="237"/>
      <c r="G19" s="237"/>
      <c r="H19" s="237"/>
      <c r="I19" s="237"/>
      <c r="J19" s="234"/>
      <c r="K19" s="237"/>
      <c r="L19" s="216"/>
      <c r="M19" s="238"/>
      <c r="AO19" s="242"/>
      <c r="DY19" s="240"/>
    </row>
    <row r="20" spans="1:129" ht="15">
      <c r="A20" s="216">
        <v>16</v>
      </c>
      <c r="B20" s="222"/>
      <c r="C20" s="237"/>
      <c r="D20" s="237"/>
      <c r="E20" s="237"/>
      <c r="F20" s="237"/>
      <c r="G20" s="237"/>
      <c r="H20" s="237"/>
      <c r="I20" s="237"/>
      <c r="J20" s="234"/>
      <c r="K20" s="237"/>
      <c r="L20" s="216"/>
      <c r="M20" s="238"/>
      <c r="AO20" s="242"/>
      <c r="DY20" s="240"/>
    </row>
    <row r="21" spans="1:129" ht="15">
      <c r="A21" s="216">
        <v>17</v>
      </c>
      <c r="B21" s="222"/>
      <c r="C21" s="237"/>
      <c r="D21" s="237"/>
      <c r="E21" s="237"/>
      <c r="F21" s="237"/>
      <c r="G21" s="237"/>
      <c r="H21" s="237"/>
      <c r="I21" s="237"/>
      <c r="J21" s="234"/>
      <c r="K21" s="237"/>
      <c r="L21" s="216"/>
      <c r="M21" s="238"/>
      <c r="N21" s="27"/>
      <c r="O21" s="27"/>
      <c r="P21" s="27"/>
      <c r="Q21" s="27"/>
      <c r="DY21" s="240"/>
    </row>
    <row r="22" spans="1:129" ht="15">
      <c r="A22" s="216">
        <v>18</v>
      </c>
      <c r="B22" s="222"/>
      <c r="C22" s="237"/>
      <c r="D22" s="237"/>
      <c r="E22" s="237"/>
      <c r="F22" s="237"/>
      <c r="G22" s="237"/>
      <c r="H22" s="237"/>
      <c r="I22" s="237"/>
      <c r="J22" s="234"/>
      <c r="K22" s="237"/>
      <c r="L22" s="216"/>
      <c r="M22" s="238"/>
      <c r="N22" s="27"/>
      <c r="O22" s="27"/>
      <c r="P22" s="27"/>
      <c r="Q22" s="27"/>
      <c r="DY22" s="240"/>
    </row>
    <row r="23" spans="1:129" ht="15">
      <c r="A23" s="216">
        <v>19</v>
      </c>
      <c r="B23" s="222"/>
      <c r="C23" s="237"/>
      <c r="D23" s="237"/>
      <c r="E23" s="237"/>
      <c r="F23" s="237"/>
      <c r="G23" s="237"/>
      <c r="H23" s="237"/>
      <c r="I23" s="237"/>
      <c r="J23" s="234"/>
      <c r="K23" s="237"/>
      <c r="L23" s="216"/>
      <c r="M23" s="238"/>
      <c r="N23" s="27"/>
      <c r="O23" s="27"/>
      <c r="P23" s="27"/>
      <c r="Q23" s="27"/>
      <c r="DY23" s="240"/>
    </row>
    <row r="24" spans="1:129" ht="15">
      <c r="A24" s="216">
        <v>20</v>
      </c>
      <c r="B24" s="222"/>
      <c r="C24" s="237"/>
      <c r="D24" s="237"/>
      <c r="E24" s="237"/>
      <c r="F24" s="237"/>
      <c r="G24" s="237"/>
      <c r="H24" s="237"/>
      <c r="I24" s="237"/>
      <c r="J24" s="234"/>
      <c r="K24" s="237"/>
      <c r="L24" s="216"/>
      <c r="M24" s="238"/>
      <c r="N24" s="27"/>
      <c r="O24" s="27"/>
      <c r="P24" s="27"/>
      <c r="Q24" s="27"/>
      <c r="DY24" s="240"/>
    </row>
    <row r="25" spans="1:129" ht="15">
      <c r="A25" s="216">
        <v>21</v>
      </c>
      <c r="B25" s="222"/>
      <c r="C25" s="237"/>
      <c r="D25" s="237"/>
      <c r="E25" s="237"/>
      <c r="F25" s="237"/>
      <c r="G25" s="237"/>
      <c r="H25" s="237"/>
      <c r="I25" s="237"/>
      <c r="J25" s="246"/>
      <c r="K25" s="237"/>
      <c r="L25" s="216"/>
      <c r="M25" s="238"/>
      <c r="N25" s="27"/>
      <c r="O25" s="27"/>
      <c r="P25" s="27"/>
      <c r="Q25" s="27"/>
      <c r="DY25" s="240"/>
    </row>
    <row r="26" spans="1:129" ht="15">
      <c r="A26" s="216">
        <v>22</v>
      </c>
      <c r="B26" s="222"/>
      <c r="C26" s="237"/>
      <c r="D26" s="237"/>
      <c r="E26" s="237"/>
      <c r="F26" s="237"/>
      <c r="G26" s="237"/>
      <c r="H26" s="237"/>
      <c r="I26" s="237"/>
      <c r="J26" s="234"/>
      <c r="K26" s="237"/>
      <c r="L26" s="216"/>
      <c r="M26" s="238"/>
      <c r="N26" s="27"/>
      <c r="O26" s="27"/>
      <c r="P26" s="27"/>
      <c r="Q26" s="27"/>
      <c r="DY26" s="240"/>
    </row>
    <row r="27" spans="1:129" ht="15">
      <c r="A27" s="216">
        <v>23</v>
      </c>
      <c r="B27" s="222"/>
      <c r="C27" s="237"/>
      <c r="D27" s="237"/>
      <c r="E27" s="237"/>
      <c r="F27" s="237"/>
      <c r="G27" s="237"/>
      <c r="H27" s="237"/>
      <c r="I27" s="237"/>
      <c r="J27" s="234"/>
      <c r="K27" s="237"/>
      <c r="L27" s="216"/>
      <c r="M27" s="238"/>
      <c r="N27" s="27"/>
      <c r="O27" s="27"/>
      <c r="P27" s="27"/>
      <c r="Q27" s="27"/>
      <c r="DY27" s="240"/>
    </row>
    <row r="28" spans="1:129" ht="15">
      <c r="A28" s="216">
        <v>24</v>
      </c>
      <c r="B28" s="242"/>
      <c r="C28" s="237"/>
      <c r="D28" s="237"/>
      <c r="E28" s="237"/>
      <c r="F28" s="237"/>
      <c r="G28" s="237"/>
      <c r="H28" s="237"/>
      <c r="I28" s="237"/>
      <c r="J28" s="234"/>
      <c r="K28" s="237"/>
      <c r="L28" s="216"/>
      <c r="M28" s="238"/>
      <c r="N28" s="27"/>
      <c r="O28" s="27"/>
      <c r="P28" s="27"/>
      <c r="Q28" s="27"/>
      <c r="DY28" s="240"/>
    </row>
    <row r="29" spans="1:129" ht="15">
      <c r="A29" s="216">
        <v>25</v>
      </c>
      <c r="B29" s="222"/>
      <c r="C29" s="237"/>
      <c r="D29" s="237"/>
      <c r="E29" s="237"/>
      <c r="F29" s="237"/>
      <c r="G29" s="237"/>
      <c r="H29" s="237"/>
      <c r="I29" s="237"/>
      <c r="J29" s="234"/>
      <c r="K29" s="237"/>
      <c r="L29" s="216"/>
      <c r="M29" s="238"/>
      <c r="N29" s="27"/>
      <c r="O29" s="27"/>
      <c r="P29" s="27"/>
      <c r="Q29" s="27"/>
      <c r="DY29" s="240"/>
    </row>
    <row r="30" spans="1:129" ht="15">
      <c r="A30" s="216">
        <v>26</v>
      </c>
      <c r="B30" s="222"/>
      <c r="C30" s="237"/>
      <c r="D30" s="237"/>
      <c r="E30" s="237"/>
      <c r="F30" s="237"/>
      <c r="G30" s="237"/>
      <c r="H30" s="237"/>
      <c r="I30" s="237"/>
      <c r="J30" s="234"/>
      <c r="K30" s="237"/>
      <c r="L30" s="216"/>
      <c r="M30" s="238"/>
      <c r="N30" s="27"/>
      <c r="O30" s="27"/>
      <c r="P30" s="27"/>
      <c r="Q30" s="27"/>
      <c r="DY30" s="240"/>
    </row>
    <row r="31" spans="1:129" ht="15">
      <c r="A31" s="216">
        <v>27</v>
      </c>
      <c r="B31" s="222"/>
      <c r="C31" s="237"/>
      <c r="D31" s="237"/>
      <c r="E31" s="237"/>
      <c r="F31" s="237"/>
      <c r="G31" s="237"/>
      <c r="H31" s="237"/>
      <c r="I31" s="237"/>
      <c r="J31" s="234"/>
      <c r="K31" s="237"/>
      <c r="L31" s="216"/>
      <c r="M31" s="238"/>
      <c r="N31" s="27"/>
      <c r="O31" s="27"/>
      <c r="P31" s="27"/>
      <c r="Q31" s="27"/>
      <c r="DY31" s="240"/>
    </row>
    <row r="32" spans="1:129" ht="15">
      <c r="A32" s="216">
        <v>28</v>
      </c>
      <c r="B32" s="222"/>
      <c r="C32" s="237"/>
      <c r="D32" s="237"/>
      <c r="E32" s="237"/>
      <c r="F32" s="237"/>
      <c r="G32" s="237"/>
      <c r="H32" s="237"/>
      <c r="I32" s="237"/>
      <c r="J32" s="234"/>
      <c r="K32" s="237"/>
      <c r="L32" s="216"/>
      <c r="M32" s="238"/>
      <c r="N32" s="27"/>
      <c r="O32" s="27"/>
      <c r="P32" s="27"/>
      <c r="Q32" s="27"/>
      <c r="DY32" s="240"/>
    </row>
    <row r="33" spans="1:139" ht="15">
      <c r="A33" s="216">
        <v>29</v>
      </c>
      <c r="B33" s="222"/>
      <c r="C33" s="237"/>
      <c r="D33" s="237"/>
      <c r="E33" s="237"/>
      <c r="F33" s="237"/>
      <c r="G33" s="237"/>
      <c r="H33" s="237"/>
      <c r="I33" s="237"/>
      <c r="J33" s="234"/>
      <c r="K33" s="237"/>
      <c r="L33" s="237"/>
      <c r="M33" s="238"/>
      <c r="N33" s="27"/>
      <c r="O33" s="27"/>
      <c r="P33" s="27"/>
      <c r="Q33" s="27"/>
      <c r="DY33" s="240"/>
    </row>
    <row r="34" spans="1:139" ht="15">
      <c r="A34" s="216">
        <v>30</v>
      </c>
      <c r="B34" s="222"/>
      <c r="C34" s="237"/>
      <c r="D34" s="237"/>
      <c r="E34" s="237"/>
      <c r="F34" s="237"/>
      <c r="G34" s="237"/>
      <c r="H34" s="237"/>
      <c r="I34" s="237"/>
      <c r="J34" s="234"/>
      <c r="K34" s="237"/>
      <c r="L34" s="237"/>
      <c r="M34" s="238"/>
      <c r="N34" s="27"/>
      <c r="O34" s="27"/>
      <c r="P34" s="27"/>
      <c r="Q34" s="27"/>
      <c r="DY34" s="240"/>
    </row>
    <row r="35" spans="1:139">
      <c r="A35" s="216">
        <v>31</v>
      </c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</row>
    <row r="36" spans="1:139">
      <c r="A36" s="216">
        <v>32</v>
      </c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</row>
    <row r="37" spans="1:139">
      <c r="A37" s="216">
        <v>33</v>
      </c>
      <c r="B37" s="232"/>
      <c r="C37" s="232"/>
      <c r="D37" s="232"/>
      <c r="E37" s="232"/>
      <c r="F37" s="232"/>
      <c r="G37" s="232"/>
      <c r="H37" s="232"/>
      <c r="I37" s="232"/>
      <c r="J37" s="232"/>
      <c r="K37" s="237"/>
      <c r="L37" s="237"/>
    </row>
    <row r="38" spans="1:139">
      <c r="A38" s="216">
        <v>34</v>
      </c>
      <c r="B38" s="232"/>
      <c r="C38" s="232"/>
      <c r="D38" s="232"/>
      <c r="E38" s="232"/>
      <c r="F38" s="232"/>
      <c r="G38" s="232"/>
      <c r="H38" s="232"/>
      <c r="I38" s="232"/>
      <c r="J38" s="232"/>
      <c r="K38" s="237"/>
      <c r="L38" s="237"/>
    </row>
    <row r="39" spans="1:139">
      <c r="A39" s="216">
        <v>35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7"/>
      <c r="L39" s="237"/>
    </row>
    <row r="40" spans="1:139" ht="15">
      <c r="A40" s="219"/>
      <c r="B40" s="17"/>
      <c r="C40" s="17"/>
      <c r="D40" s="17"/>
      <c r="E40" s="17"/>
      <c r="F40" s="17"/>
      <c r="G40" s="17"/>
      <c r="H40" s="17"/>
      <c r="I40" s="17"/>
      <c r="J40" s="234"/>
      <c r="K40" s="17"/>
      <c r="L40" s="17"/>
      <c r="M40" s="238"/>
      <c r="N40" s="27"/>
      <c r="O40" s="27"/>
      <c r="P40" s="27"/>
      <c r="Q40" s="27"/>
      <c r="R40" s="23"/>
      <c r="S40" s="23"/>
      <c r="T40" s="23"/>
      <c r="U40" s="23"/>
      <c r="V40" s="23"/>
      <c r="W40" s="24"/>
      <c r="X40" s="24"/>
      <c r="Y40" s="24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40"/>
      <c r="DZ40" s="23"/>
      <c r="EA40" s="23"/>
      <c r="EB40" s="23"/>
    </row>
    <row r="41" spans="1:139">
      <c r="A41" s="247" t="s">
        <v>124</v>
      </c>
      <c r="B41" s="219">
        <f>COUNT(B5:B39)</f>
        <v>3</v>
      </c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</row>
    <row r="42" spans="1:139" s="236" customFormat="1">
      <c r="EF42" s="210"/>
      <c r="EG42" s="210"/>
      <c r="EH42" s="210"/>
      <c r="EI42" s="210"/>
    </row>
    <row r="43" spans="1:139">
      <c r="A43" s="247" t="s">
        <v>125</v>
      </c>
      <c r="C43" s="248">
        <v>1</v>
      </c>
      <c r="D43" s="248"/>
      <c r="E43" s="219"/>
      <c r="F43" s="219"/>
      <c r="G43" s="219"/>
      <c r="H43" s="219"/>
      <c r="I43" s="219"/>
      <c r="J43" s="219"/>
      <c r="K43" s="219"/>
      <c r="L43" s="219"/>
    </row>
    <row r="44" spans="1:139">
      <c r="A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39">
      <c r="A45" s="219"/>
      <c r="C45" s="219"/>
      <c r="D45" s="219"/>
      <c r="E45" s="219"/>
      <c r="F45" s="219"/>
      <c r="G45" s="219"/>
      <c r="H45" s="219"/>
      <c r="I45" s="232"/>
      <c r="J45" s="232"/>
    </row>
    <row r="46" spans="1:139">
      <c r="A46" s="247" t="s">
        <v>126</v>
      </c>
      <c r="C46" s="219">
        <f>SUM(B41:EB41)</f>
        <v>3</v>
      </c>
      <c r="D46" s="219"/>
      <c r="E46" s="219"/>
      <c r="F46" s="219"/>
      <c r="G46" s="219"/>
      <c r="H46" s="219"/>
      <c r="I46" s="219"/>
      <c r="J46" s="219"/>
      <c r="Q46" s="418" t="s">
        <v>143</v>
      </c>
    </row>
    <row r="47" spans="1:139">
      <c r="A47" s="219"/>
      <c r="C47" s="219"/>
      <c r="D47" s="219"/>
      <c r="E47" s="219"/>
      <c r="F47" s="219"/>
      <c r="G47" s="219"/>
      <c r="H47" s="219"/>
      <c r="I47" s="219"/>
      <c r="J47" s="219"/>
      <c r="Q47" s="419"/>
    </row>
    <row r="48" spans="1:139">
      <c r="A48" s="219"/>
      <c r="C48" s="219"/>
      <c r="D48" s="219"/>
      <c r="E48" s="219"/>
      <c r="F48" s="219"/>
      <c r="G48" s="219"/>
      <c r="H48" s="219"/>
      <c r="I48" s="219"/>
      <c r="J48" s="219"/>
    </row>
    <row r="49" spans="1:132">
      <c r="A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</row>
    <row r="50" spans="1:132">
      <c r="A50" s="219"/>
      <c r="C50" s="219"/>
      <c r="D50" s="219"/>
      <c r="E50" s="219"/>
      <c r="F50" s="219"/>
      <c r="G50" s="219"/>
      <c r="H50" s="219"/>
      <c r="I50" s="232"/>
      <c r="J50" s="232"/>
    </row>
    <row r="51" spans="1:132">
      <c r="A51" s="219"/>
      <c r="C51" s="249">
        <f>C46-1</f>
        <v>2</v>
      </c>
      <c r="D51" s="249"/>
      <c r="E51" s="219"/>
      <c r="F51" s="219"/>
      <c r="G51" s="219"/>
      <c r="H51" s="219"/>
      <c r="I51" s="232"/>
      <c r="J51" s="232"/>
    </row>
    <row r="52" spans="1:132">
      <c r="A52" s="219"/>
      <c r="B52" s="219"/>
      <c r="C52" s="219"/>
      <c r="D52" s="219"/>
      <c r="E52" s="219"/>
      <c r="F52" s="219"/>
      <c r="G52" s="219"/>
      <c r="H52" s="219"/>
      <c r="I52" s="232"/>
      <c r="J52" s="232"/>
    </row>
    <row r="53" spans="1:132">
      <c r="A53" s="219"/>
      <c r="B53" s="219"/>
      <c r="C53" s="219"/>
      <c r="D53" s="219"/>
      <c r="E53" s="219"/>
      <c r="F53" s="219"/>
      <c r="G53" s="219"/>
      <c r="H53" s="219"/>
      <c r="I53" s="232"/>
      <c r="J53" s="232"/>
    </row>
    <row r="54" spans="1:132">
      <c r="A54" s="219"/>
      <c r="B54" s="219"/>
      <c r="C54" s="219"/>
      <c r="D54" s="219"/>
      <c r="E54" s="219"/>
      <c r="F54" s="219"/>
      <c r="G54" s="219"/>
      <c r="H54" s="219"/>
      <c r="I54" s="232"/>
      <c r="J54" s="232"/>
    </row>
    <row r="55" spans="1:132">
      <c r="A55" s="219"/>
      <c r="B55" s="219"/>
      <c r="C55" s="219"/>
      <c r="D55" s="219"/>
      <c r="E55" s="219"/>
      <c r="F55" s="219"/>
      <c r="G55" s="250"/>
      <c r="H55" s="219"/>
      <c r="I55" s="232"/>
      <c r="J55" s="232"/>
    </row>
    <row r="56" spans="1:132">
      <c r="A56" s="247" t="s">
        <v>127</v>
      </c>
      <c r="B56" s="219"/>
      <c r="C56" s="219"/>
      <c r="D56" s="219"/>
      <c r="E56" s="219"/>
      <c r="F56" s="219"/>
      <c r="G56" s="219"/>
      <c r="H56" s="219"/>
      <c r="I56" s="232"/>
      <c r="J56" s="232"/>
    </row>
    <row r="57" spans="1:132">
      <c r="A57" s="219"/>
      <c r="B57" s="219"/>
      <c r="C57" s="219"/>
      <c r="D57" s="219"/>
      <c r="E57" s="219"/>
      <c r="F57" s="219"/>
      <c r="G57" s="219"/>
      <c r="H57" s="219"/>
      <c r="I57" s="232"/>
      <c r="J57" s="232"/>
    </row>
    <row r="58" spans="1:132">
      <c r="A58" s="219" t="s">
        <v>128</v>
      </c>
      <c r="B58" s="236">
        <f>AVERAGE(B5:B39)</f>
        <v>0.24601308607980807</v>
      </c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36"/>
      <c r="DX58" s="236"/>
      <c r="DY58" s="236"/>
      <c r="DZ58" s="236"/>
      <c r="EA58" s="236"/>
      <c r="EB58" s="236"/>
    </row>
    <row r="59" spans="1:132">
      <c r="A59" s="219"/>
      <c r="B59" s="219"/>
      <c r="C59" s="232"/>
      <c r="D59" s="219"/>
      <c r="E59" s="219"/>
      <c r="F59" s="219"/>
      <c r="G59" s="250"/>
      <c r="H59" s="219"/>
      <c r="I59" s="232"/>
      <c r="J59" s="219"/>
    </row>
    <row r="60" spans="1:132">
      <c r="A60" s="219"/>
      <c r="B60" s="219"/>
      <c r="C60" s="219"/>
      <c r="D60" s="219"/>
      <c r="E60" s="219"/>
      <c r="F60" s="219"/>
      <c r="G60" s="219"/>
      <c r="H60" s="219"/>
      <c r="I60" s="219"/>
      <c r="J60" s="219"/>
    </row>
    <row r="61" spans="1:132">
      <c r="A61" s="219"/>
      <c r="B61" s="219"/>
      <c r="C61" s="219"/>
      <c r="D61" s="219"/>
      <c r="E61" s="219"/>
      <c r="F61" s="219"/>
      <c r="G61" s="219"/>
      <c r="H61" s="219"/>
      <c r="I61" s="219"/>
      <c r="J61" s="219"/>
    </row>
    <row r="62" spans="1:132">
      <c r="A62" s="219"/>
      <c r="B62" s="250"/>
      <c r="C62" s="250"/>
      <c r="D62" s="250"/>
      <c r="E62" s="250"/>
      <c r="F62" s="250"/>
      <c r="G62" s="250"/>
      <c r="H62" s="250"/>
      <c r="I62" s="250"/>
      <c r="J62" s="250"/>
      <c r="K62" s="251"/>
    </row>
    <row r="63" spans="1:132">
      <c r="A63" s="219"/>
      <c r="B63" s="219"/>
      <c r="C63" s="219"/>
      <c r="D63" s="219"/>
      <c r="E63" s="219"/>
      <c r="F63" s="219"/>
      <c r="G63" s="219"/>
      <c r="H63" s="219"/>
      <c r="I63" s="219"/>
      <c r="J63" s="219"/>
    </row>
    <row r="64" spans="1:132">
      <c r="A64" s="219"/>
      <c r="B64" s="219"/>
      <c r="C64" s="219"/>
      <c r="D64" s="219"/>
      <c r="E64" s="219"/>
      <c r="F64" s="219"/>
      <c r="G64" s="219"/>
      <c r="H64" s="219"/>
      <c r="I64" s="219"/>
      <c r="J64" s="219"/>
    </row>
    <row r="65" spans="1:12">
      <c r="A65" s="219"/>
      <c r="C65" s="236">
        <f>AVERAGE(B5:EB39)</f>
        <v>0.24601308607980807</v>
      </c>
      <c r="D65" s="236"/>
      <c r="E65" s="219"/>
      <c r="F65" s="219"/>
      <c r="G65" s="219"/>
      <c r="H65" s="219"/>
      <c r="I65" s="219"/>
      <c r="J65" s="219"/>
    </row>
    <row r="66" spans="1:12">
      <c r="A66" s="247" t="s">
        <v>129</v>
      </c>
      <c r="B66" s="219"/>
      <c r="C66" s="219"/>
      <c r="D66" s="219"/>
      <c r="E66" s="219"/>
      <c r="F66" s="219"/>
      <c r="G66" s="219"/>
      <c r="H66" s="219"/>
      <c r="I66" s="219"/>
      <c r="J66" s="219"/>
    </row>
    <row r="67" spans="1:12">
      <c r="A67" s="219"/>
      <c r="B67" s="219"/>
      <c r="C67" s="219"/>
      <c r="D67" s="219"/>
      <c r="E67" s="219"/>
      <c r="F67" s="219"/>
      <c r="G67" s="219"/>
      <c r="H67" s="219"/>
      <c r="I67" s="219"/>
      <c r="J67" s="219"/>
    </row>
    <row r="68" spans="1:12">
      <c r="A68" s="219"/>
      <c r="B68" s="219"/>
      <c r="C68" s="219"/>
      <c r="D68" s="219"/>
      <c r="E68" s="219"/>
      <c r="F68" s="219"/>
      <c r="G68" s="219"/>
      <c r="H68" s="219"/>
      <c r="I68" s="219"/>
      <c r="J68" s="219"/>
    </row>
    <row r="69" spans="1:12">
      <c r="A69" s="219"/>
      <c r="B69" s="219"/>
      <c r="C69" s="219"/>
      <c r="D69" s="219"/>
      <c r="E69" s="219"/>
      <c r="F69" s="219"/>
      <c r="G69" s="219"/>
      <c r="H69" s="219"/>
      <c r="I69" s="219"/>
      <c r="J69" s="219"/>
    </row>
    <row r="70" spans="1:12">
      <c r="A70" s="247" t="s">
        <v>130</v>
      </c>
      <c r="B70" s="250"/>
      <c r="C70" s="252">
        <f>VAR(B5:EB39)</f>
        <v>4.1421522346324346E-4</v>
      </c>
      <c r="D70" s="252"/>
      <c r="E70" s="250"/>
      <c r="F70" s="250"/>
      <c r="G70" s="250"/>
      <c r="H70" s="250"/>
      <c r="I70" s="250"/>
      <c r="J70" s="250"/>
      <c r="K70" s="251"/>
    </row>
    <row r="71" spans="1:12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2">
      <c r="A72" s="219"/>
      <c r="B72" s="219"/>
      <c r="C72" s="219"/>
      <c r="D72" s="219"/>
      <c r="E72" s="219"/>
      <c r="F72" s="219"/>
      <c r="G72" s="219"/>
      <c r="H72" s="219"/>
      <c r="I72" s="219"/>
      <c r="J72" s="219"/>
    </row>
    <row r="73" spans="1:12">
      <c r="A73" s="219"/>
      <c r="B73" s="219"/>
      <c r="C73" s="219"/>
      <c r="D73" s="219"/>
      <c r="E73" s="219"/>
      <c r="F73" s="219"/>
      <c r="G73" s="219"/>
      <c r="H73" s="219"/>
      <c r="I73" s="219"/>
      <c r="J73" s="219"/>
    </row>
    <row r="74" spans="1:1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</row>
    <row r="75" spans="1:1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</row>
    <row r="76" spans="1:12">
      <c r="A76" s="219" t="s">
        <v>131</v>
      </c>
      <c r="C76" s="219">
        <v>3</v>
      </c>
      <c r="D76" s="219"/>
      <c r="E76" s="219"/>
      <c r="F76" s="219"/>
      <c r="G76" s="219"/>
      <c r="H76" s="219"/>
      <c r="I76" s="219"/>
      <c r="J76" s="219"/>
      <c r="K76" s="219"/>
      <c r="L76" s="219"/>
    </row>
    <row r="77" spans="1:12">
      <c r="A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</row>
    <row r="78" spans="1:12">
      <c r="A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</row>
    <row r="79" spans="1:12">
      <c r="A79" s="219" t="s">
        <v>132</v>
      </c>
      <c r="C79" s="260">
        <f>1/C46+1/C76</f>
        <v>0.66666666666666663</v>
      </c>
      <c r="D79" s="260"/>
      <c r="E79" s="260"/>
      <c r="F79" s="260"/>
      <c r="G79" s="260"/>
      <c r="H79" s="260"/>
      <c r="I79" s="260"/>
      <c r="J79" s="260"/>
      <c r="K79" s="260"/>
      <c r="L79" s="219"/>
    </row>
    <row r="80" spans="1:12">
      <c r="A80" s="219"/>
      <c r="C80" s="260"/>
      <c r="D80" s="260"/>
      <c r="E80" s="260"/>
      <c r="F80" s="260"/>
      <c r="G80" s="260"/>
      <c r="H80" s="260"/>
      <c r="I80" s="260"/>
      <c r="J80" s="260"/>
      <c r="K80" s="260"/>
      <c r="L80" s="219"/>
    </row>
    <row r="81" spans="1:12">
      <c r="A81" s="219"/>
      <c r="C81" s="260"/>
      <c r="D81" s="260"/>
      <c r="E81" s="260"/>
      <c r="F81" s="260"/>
      <c r="G81" s="260"/>
      <c r="H81" s="260"/>
      <c r="I81" s="260"/>
      <c r="J81" s="260"/>
      <c r="K81" s="260"/>
      <c r="L81" s="219"/>
    </row>
    <row r="82" spans="1:12">
      <c r="A82" s="219"/>
      <c r="C82" s="260"/>
      <c r="D82" s="260"/>
      <c r="E82" s="260"/>
      <c r="F82" s="260"/>
      <c r="G82" s="260"/>
      <c r="H82" s="260"/>
      <c r="I82" s="260"/>
      <c r="J82" s="260"/>
      <c r="K82" s="260"/>
      <c r="L82" s="219"/>
    </row>
    <row r="83" spans="1:12">
      <c r="A83" s="219" t="s">
        <v>133</v>
      </c>
      <c r="C83" s="252">
        <f>C70*C79</f>
        <v>2.7614348230882896E-4</v>
      </c>
      <c r="D83" s="252"/>
      <c r="E83" s="260"/>
      <c r="F83" s="260"/>
      <c r="G83" s="260"/>
      <c r="H83" s="260"/>
      <c r="I83" s="260"/>
      <c r="J83" s="260"/>
      <c r="K83" s="260"/>
      <c r="L83" s="219"/>
    </row>
    <row r="84" spans="1:1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</row>
    <row r="85" spans="1:1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</row>
    <row r="86" spans="1:1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</row>
    <row r="87" spans="1:12">
      <c r="A87" s="219"/>
      <c r="B87" s="219"/>
      <c r="C87" s="219"/>
      <c r="D87" s="219"/>
      <c r="E87" s="219"/>
      <c r="F87" s="219"/>
      <c r="G87" s="219"/>
      <c r="H87" s="219"/>
      <c r="I87" s="219"/>
      <c r="J87" s="219"/>
    </row>
    <row r="88" spans="1:12">
      <c r="A88" s="219"/>
      <c r="B88" s="219"/>
      <c r="C88" s="219"/>
      <c r="D88" s="219"/>
      <c r="E88" s="219"/>
      <c r="F88" s="219"/>
      <c r="G88" s="219"/>
      <c r="H88" s="219"/>
      <c r="I88" s="219"/>
      <c r="J88" s="219"/>
    </row>
    <row r="89" spans="1:12">
      <c r="A89" s="247" t="s">
        <v>134</v>
      </c>
      <c r="B89" s="219"/>
      <c r="C89" s="219">
        <f>SQRT(C83)</f>
        <v>1.6617565474786881E-2</v>
      </c>
      <c r="D89" s="219"/>
      <c r="E89" s="219"/>
      <c r="F89" s="219"/>
      <c r="G89" s="219"/>
      <c r="H89" s="219"/>
      <c r="I89" s="219"/>
      <c r="J89" s="219"/>
    </row>
    <row r="90" spans="1:1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</row>
    <row r="91" spans="1:1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</row>
    <row r="92" spans="1:12">
      <c r="A92" s="247" t="s">
        <v>135</v>
      </c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</row>
    <row r="93" spans="1:1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</row>
    <row r="94" spans="1:1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</row>
    <row r="95" spans="1:12" ht="64.5">
      <c r="A95" s="219" t="s">
        <v>136</v>
      </c>
      <c r="B95" s="264" t="s">
        <v>137</v>
      </c>
      <c r="C95" s="272">
        <f>TINV(2*0.01,C51)</f>
        <v>6.9645567339634358</v>
      </c>
      <c r="D95" s="265"/>
      <c r="E95" s="219"/>
      <c r="F95" s="219"/>
      <c r="G95" s="219"/>
      <c r="I95" s="219"/>
      <c r="J95" s="219"/>
      <c r="K95" s="248"/>
      <c r="L95" s="219"/>
    </row>
    <row r="96" spans="1:1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</row>
    <row r="97" spans="1:1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</row>
    <row r="98" spans="1:12">
      <c r="A98" s="219" t="s">
        <v>138</v>
      </c>
      <c r="B98" s="219"/>
      <c r="C98" s="278">
        <f>C65+C95*C89</f>
        <v>0.36174706360931336</v>
      </c>
      <c r="D98" s="219"/>
      <c r="E98" s="219"/>
      <c r="G98" s="219"/>
      <c r="H98" s="219"/>
      <c r="I98" s="219"/>
      <c r="J98" s="219"/>
      <c r="K98" s="219"/>
      <c r="L98" s="219"/>
    </row>
    <row r="99" spans="1:1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</row>
    <row r="100" spans="1:1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</row>
    <row r="101" spans="1:1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</row>
    <row r="102" spans="1:12">
      <c r="A102" s="219"/>
      <c r="B102" s="266"/>
      <c r="C102" s="219"/>
      <c r="D102" s="219"/>
      <c r="E102" s="219"/>
      <c r="F102" s="219"/>
      <c r="G102" s="219"/>
      <c r="H102" s="219"/>
      <c r="I102" s="219"/>
      <c r="J102" s="219"/>
    </row>
    <row r="103" spans="1:1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</row>
    <row r="104" spans="1:1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</row>
    <row r="105" spans="1:12">
      <c r="A105" s="219"/>
      <c r="B105" s="267"/>
      <c r="C105" s="219"/>
      <c r="D105" s="219"/>
      <c r="E105" s="219"/>
      <c r="F105" s="219"/>
      <c r="G105" s="219"/>
      <c r="H105" s="219"/>
      <c r="I105" s="219"/>
      <c r="J105" s="219"/>
    </row>
    <row r="106" spans="1:1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</row>
    <row r="107" spans="1:1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</row>
    <row r="108" spans="1:1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</row>
    <row r="109" spans="1:12">
      <c r="A109" s="219"/>
      <c r="B109" s="267"/>
      <c r="C109" s="219"/>
      <c r="D109" s="219"/>
      <c r="E109" s="219"/>
      <c r="F109" s="219"/>
      <c r="G109" s="219"/>
      <c r="H109" s="219"/>
      <c r="I109" s="219"/>
      <c r="J109" s="219"/>
    </row>
    <row r="110" spans="1:1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</row>
    <row r="111" spans="1:1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</row>
    <row r="112" spans="1:1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</row>
    <row r="113" spans="1:10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</row>
    <row r="114" spans="1:10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</row>
    <row r="115" spans="1:10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</row>
    <row r="116" spans="1:10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</row>
    <row r="117" spans="1:10">
      <c r="A117" s="219"/>
      <c r="B117" s="219"/>
      <c r="C117" s="219"/>
      <c r="D117" s="247"/>
      <c r="E117" s="219"/>
      <c r="F117" s="219"/>
      <c r="G117" s="219"/>
      <c r="H117" s="219"/>
      <c r="I117" s="219"/>
      <c r="J117" s="219"/>
    </row>
    <row r="118" spans="1:10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</row>
    <row r="119" spans="1:10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</row>
    <row r="120" spans="1:10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</row>
    <row r="121" spans="1:10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</row>
    <row r="122" spans="1:10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</row>
    <row r="123" spans="1:10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</row>
    <row r="124" spans="1:10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</row>
    <row r="125" spans="1:10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</row>
    <row r="126" spans="1:10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</row>
    <row r="127" spans="1:10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</row>
    <row r="128" spans="1:10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</row>
    <row r="129" spans="1:10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</row>
    <row r="130" spans="1:10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</row>
    <row r="131" spans="1:10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</row>
    <row r="132" spans="1:10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</row>
    <row r="133" spans="1:10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</row>
    <row r="134" spans="1:10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</row>
    <row r="135" spans="1:10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</row>
    <row r="136" spans="1:10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</row>
    <row r="137" spans="1:10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</row>
    <row r="138" spans="1:10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</row>
    <row r="139" spans="1:10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</row>
    <row r="140" spans="1:10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</row>
    <row r="141" spans="1:10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</row>
    <row r="142" spans="1:10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</row>
    <row r="143" spans="1:10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</row>
    <row r="144" spans="1:10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</row>
    <row r="145" spans="1:10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</row>
    <row r="146" spans="1:10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</row>
    <row r="147" spans="1:10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</row>
    <row r="148" spans="1:10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</row>
    <row r="149" spans="1:10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</row>
    <row r="150" spans="1:10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</row>
    <row r="151" spans="1:10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</row>
    <row r="152" spans="1:10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</row>
    <row r="153" spans="1:10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</row>
    <row r="154" spans="1:10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</row>
    <row r="155" spans="1:10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</row>
    <row r="156" spans="1:10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</row>
    <row r="157" spans="1:10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</row>
    <row r="158" spans="1:10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</row>
    <row r="159" spans="1:10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</row>
    <row r="160" spans="1:10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</row>
    <row r="161" spans="1:10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</row>
    <row r="162" spans="1:10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</row>
    <row r="163" spans="1:10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</row>
    <row r="164" spans="1:10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</row>
    <row r="165" spans="1:10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</row>
    <row r="166" spans="1:10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</row>
    <row r="167" spans="1:10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</row>
    <row r="168" spans="1:10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</row>
    <row r="169" spans="1:10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</row>
    <row r="170" spans="1:10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</row>
    <row r="171" spans="1:10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</row>
    <row r="172" spans="1:10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</row>
    <row r="173" spans="1:10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</row>
    <row r="174" spans="1:10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</row>
    <row r="175" spans="1:10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</row>
    <row r="176" spans="1:10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</row>
    <row r="177" spans="1:10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</row>
    <row r="178" spans="1:10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</row>
    <row r="179" spans="1:10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</row>
    <row r="180" spans="1:10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</row>
    <row r="181" spans="1:10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</row>
    <row r="182" spans="1:10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</row>
    <row r="183" spans="1:10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</row>
    <row r="184" spans="1:10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</row>
    <row r="185" spans="1:10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</row>
    <row r="186" spans="1:10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</row>
    <row r="187" spans="1:10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</row>
    <row r="188" spans="1:10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</row>
    <row r="189" spans="1:10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</row>
    <row r="190" spans="1:10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</row>
    <row r="191" spans="1:10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</row>
    <row r="192" spans="1:10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</row>
    <row r="193" spans="1:10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</row>
    <row r="194" spans="1:10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</row>
    <row r="195" spans="1:10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</row>
    <row r="196" spans="1:10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</row>
    <row r="197" spans="1:10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</row>
    <row r="198" spans="1:10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</row>
    <row r="199" spans="1:10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</row>
    <row r="200" spans="1:10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</row>
    <row r="201" spans="1:10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</row>
    <row r="202" spans="1:10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</row>
    <row r="203" spans="1:10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</row>
    <row r="204" spans="1:10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</row>
    <row r="205" spans="1:10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</row>
    <row r="206" spans="1:10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</row>
    <row r="207" spans="1:10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</row>
    <row r="208" spans="1:10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</row>
    <row r="209" spans="1:10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</row>
    <row r="210" spans="1:10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31425" r:id="rId2"/>
    <oleObject progId="Equation.DSMT4" shapeId="231426" r:id="rId3"/>
    <oleObject progId="Equation.DSMT4" shapeId="231427" r:id="rId4"/>
    <oleObject progId="Equation.DSMT4" shapeId="231428" r:id="rId5"/>
    <oleObject progId="Equation.DSMT4" shapeId="231429" r:id="rId6"/>
    <oleObject progId="Equation.DSMT4" shapeId="231430" r:id="rId7"/>
    <oleObject progId="Equation.DSMT4" shapeId="231431" r:id="rId8"/>
    <oleObject progId="Equation.DSMT4" shapeId="231432" r:id="rId9"/>
    <oleObject progId="Equation.DSMT4" shapeId="231433" r:id="rId10"/>
    <oleObject progId="Equation.DSMT4" shapeId="231434" r:id="rId11"/>
    <oleObject progId="Equation.DSMT4" shapeId="231435" r:id="rId12"/>
    <oleObject progId="Equation.DSMT4" shapeId="231436" r:id="rId13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tabColor rgb="FF92D050"/>
  </sheetPr>
  <dimension ref="A1:HJ210"/>
  <sheetViews>
    <sheetView workbookViewId="0">
      <selection activeCell="G5" sqref="G5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45">
      <c r="A2" s="57"/>
      <c r="B2" s="170" t="s">
        <v>68</v>
      </c>
      <c r="C2" s="170" t="s">
        <v>76</v>
      </c>
      <c r="D2" s="170" t="s">
        <v>76</v>
      </c>
      <c r="E2" s="170" t="s">
        <v>50</v>
      </c>
      <c r="F2" s="170" t="s">
        <v>62</v>
      </c>
      <c r="G2"/>
      <c r="H2" s="170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170">
        <v>10670</v>
      </c>
      <c r="C3" s="170">
        <v>50931</v>
      </c>
      <c r="D3" s="170">
        <v>50931</v>
      </c>
      <c r="E3" s="170">
        <v>667</v>
      </c>
      <c r="F3" s="170">
        <v>4125</v>
      </c>
      <c r="G3"/>
      <c r="H3" s="170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170" t="s">
        <v>311</v>
      </c>
      <c r="C4" s="170" t="s">
        <v>303</v>
      </c>
      <c r="D4" s="170" t="s">
        <v>302</v>
      </c>
      <c r="E4" s="170" t="s">
        <v>61</v>
      </c>
      <c r="F4" s="170" t="s">
        <v>309</v>
      </c>
      <c r="G4"/>
      <c r="H4" s="170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82">
        <v>8.4089915190412096E-6</v>
      </c>
      <c r="C5" s="182">
        <v>1.2033755517239748E-5</v>
      </c>
      <c r="D5" s="182">
        <v>1.2033755517239748E-5</v>
      </c>
      <c r="E5" s="182">
        <v>1.6898135255313256E-5</v>
      </c>
      <c r="F5" s="180">
        <v>3.2901905905056748E-5</v>
      </c>
      <c r="H5" s="18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83">
        <v>6.6782495578319777E-6</v>
      </c>
      <c r="C6" s="183">
        <v>1.2676319665583112E-5</v>
      </c>
      <c r="D6" s="183">
        <v>1.2676319665583112E-5</v>
      </c>
      <c r="E6" s="182">
        <v>5.9801344587738993E-6</v>
      </c>
      <c r="F6" s="181">
        <v>3.500580293950874E-5</v>
      </c>
      <c r="G6" s="19"/>
      <c r="H6" s="182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83">
        <v>5.3700346007685337E-6</v>
      </c>
      <c r="C7" s="183">
        <v>1.3302685511305736E-5</v>
      </c>
      <c r="D7" s="183">
        <v>1.3302685511305736E-5</v>
      </c>
      <c r="E7" s="182">
        <v>2.2346577455489481E-5</v>
      </c>
      <c r="F7" s="181">
        <v>3.409946713942347E-5</v>
      </c>
      <c r="G7" s="23"/>
      <c r="H7" s="182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62"/>
      <c r="D9" s="62"/>
      <c r="E9" s="62"/>
      <c r="F9" s="62"/>
      <c r="G9" s="3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62"/>
      <c r="D10" s="62"/>
      <c r="E10" s="62"/>
      <c r="F10" s="62"/>
      <c r="G10" s="30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AO14" s="31"/>
      <c r="DY14" s="29"/>
    </row>
    <row r="15" spans="1:218" ht="15">
      <c r="A15" s="16">
        <v>11</v>
      </c>
      <c r="G15" s="30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AO19" s="31"/>
      <c r="DY19" s="29"/>
    </row>
    <row r="20" spans="1:129" ht="15">
      <c r="A20" s="16">
        <v>16</v>
      </c>
      <c r="B20" s="148"/>
      <c r="C20" s="148"/>
      <c r="D20" s="148"/>
      <c r="E20" s="148"/>
      <c r="F20" s="148"/>
      <c r="G20" s="30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DY24" s="29"/>
    </row>
    <row r="25" spans="1:129">
      <c r="A25" s="16">
        <v>21</v>
      </c>
      <c r="G25" s="30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30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30"/>
      <c r="K33" s="30"/>
      <c r="L33" s="30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30"/>
      <c r="K34" s="30"/>
      <c r="L34" s="30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3"/>
      <c r="J35" s="33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3"/>
      <c r="J36" s="33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 ht="15">
      <c r="A38" s="16">
        <v>34</v>
      </c>
      <c r="B38" s="33"/>
      <c r="C38" s="33"/>
      <c r="D38" s="33"/>
      <c r="E38" s="33"/>
      <c r="F38" s="33"/>
      <c r="G38" s="33"/>
      <c r="H38" s="33"/>
      <c r="I38" s="17"/>
      <c r="J38" s="20"/>
      <c r="K38" s="17"/>
      <c r="L38" s="17"/>
      <c r="M38" s="21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15"/>
      <c r="J39" s="15"/>
      <c r="K39" s="15"/>
      <c r="L39" s="15"/>
      <c r="M39" s="15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35"/>
      <c r="J40" s="35"/>
      <c r="K40" s="35"/>
      <c r="L40" s="35"/>
      <c r="M40" s="35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I42" s="15"/>
      <c r="J42" s="15"/>
      <c r="K42" s="15"/>
      <c r="L42" s="15"/>
      <c r="M42"/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33"/>
      <c r="J43" s="33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</row>
    <row r="45" spans="1:139">
      <c r="A45" s="15"/>
      <c r="C45" s="15"/>
      <c r="D45" s="15"/>
      <c r="E45" s="15"/>
      <c r="F45" s="15"/>
      <c r="G45" s="15"/>
      <c r="H45" s="15"/>
      <c r="I45" s="15"/>
      <c r="J45" s="15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33"/>
      <c r="J48" s="33"/>
    </row>
    <row r="49" spans="1:132">
      <c r="A49" s="15"/>
      <c r="C49" s="15"/>
      <c r="D49" s="15"/>
      <c r="E49" s="15"/>
      <c r="F49" s="15"/>
      <c r="G49" s="15"/>
      <c r="H49" s="15"/>
      <c r="I49" s="33"/>
      <c r="J49" s="33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5"/>
      <c r="J56" s="35"/>
      <c r="K56" s="35"/>
      <c r="L56" s="35"/>
      <c r="M56" s="35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15"/>
    </row>
    <row r="58" spans="1:132">
      <c r="A58" s="15" t="s">
        <v>128</v>
      </c>
      <c r="B58" s="35">
        <f>AVERAGE(B5:B39)</f>
        <v>6.8190918925472412E-6</v>
      </c>
      <c r="C58" s="35">
        <f>AVERAGE(C5:C39)</f>
        <v>1.2670920231376198E-5</v>
      </c>
      <c r="D58" s="35">
        <f>AVERAGE(D5:D39)</f>
        <v>1.2670920231376198E-5</v>
      </c>
      <c r="E58" s="35">
        <f>AVERAGE(E5:E39)</f>
        <v>1.5074949056525545E-5</v>
      </c>
      <c r="F58" s="35">
        <f>AVERAGE(F5:F39)</f>
        <v>3.4002391994662984E-5</v>
      </c>
      <c r="G58" s="35"/>
      <c r="H58" s="35"/>
      <c r="I58" s="15"/>
      <c r="J58" s="1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15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38"/>
      <c r="J60" s="38"/>
      <c r="K60" s="39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</row>
    <row r="63" spans="1:132">
      <c r="A63" s="15"/>
      <c r="B63" s="15"/>
      <c r="C63" s="15"/>
      <c r="D63" s="15"/>
      <c r="E63" s="15"/>
      <c r="F63" s="15"/>
      <c r="G63" s="15"/>
      <c r="H63" s="15"/>
    </row>
    <row r="64" spans="1:132">
      <c r="A64" s="15"/>
      <c r="B64" s="15"/>
      <c r="C64" s="15"/>
      <c r="D64" s="15"/>
      <c r="E64" s="15"/>
      <c r="F64" s="15"/>
    </row>
    <row r="65" spans="1:12">
      <c r="A65" s="15"/>
      <c r="C65" s="40">
        <f>AVERAGE(B5:EB39)</f>
        <v>1.6247654681297634E-5</v>
      </c>
      <c r="D65" s="35"/>
      <c r="E65" s="15"/>
      <c r="F65" s="15"/>
    </row>
    <row r="66" spans="1:12">
      <c r="A66" s="34" t="s">
        <v>129</v>
      </c>
      <c r="B66" s="15"/>
      <c r="C66" s="15"/>
      <c r="D66" s="15"/>
      <c r="E66" s="15"/>
      <c r="F66" s="15"/>
    </row>
    <row r="67" spans="1:12">
      <c r="A67" s="15"/>
      <c r="B67" s="15"/>
      <c r="C67" s="15"/>
      <c r="D67" s="15"/>
      <c r="E67" s="15"/>
      <c r="F67" s="15"/>
    </row>
    <row r="68" spans="1:12">
      <c r="A68" s="15"/>
      <c r="B68" s="15"/>
      <c r="C68" s="15"/>
      <c r="D68" s="15"/>
      <c r="E68" s="15"/>
      <c r="F68" s="15"/>
    </row>
    <row r="69" spans="1:12">
      <c r="A69" s="15"/>
      <c r="B69" s="15"/>
      <c r="C69" s="15"/>
      <c r="D69" s="15"/>
      <c r="E69" s="15"/>
      <c r="F69" s="15"/>
    </row>
    <row r="70" spans="1:12">
      <c r="A70" s="34" t="s">
        <v>130</v>
      </c>
      <c r="B70" s="38"/>
      <c r="C70" s="40">
        <f>VAR(B5:EB39)</f>
        <v>1.0290504238511167E-10</v>
      </c>
      <c r="D70" s="40"/>
      <c r="E70" s="38"/>
      <c r="F70" s="38"/>
    </row>
    <row r="71" spans="1:12">
      <c r="A71" s="15"/>
      <c r="B71" s="15"/>
      <c r="C71" s="15"/>
      <c r="D71" s="15"/>
      <c r="E71" s="15"/>
      <c r="F71" s="15"/>
    </row>
    <row r="72" spans="1:12">
      <c r="A72" s="15"/>
      <c r="B72" s="15"/>
      <c r="C72" s="15"/>
      <c r="D72" s="15"/>
      <c r="E72" s="15"/>
      <c r="F72" s="15"/>
    </row>
    <row r="73" spans="1:12">
      <c r="A73" s="15"/>
      <c r="B73" s="15"/>
      <c r="C73" s="15"/>
      <c r="D73" s="15"/>
      <c r="E73" s="15"/>
      <c r="F73" s="15"/>
    </row>
    <row r="74" spans="1:12">
      <c r="A74" s="15"/>
      <c r="B74" s="15"/>
      <c r="C74" s="15"/>
      <c r="D74" s="15"/>
      <c r="E74" s="15"/>
      <c r="F74" s="15"/>
    </row>
    <row r="75" spans="1:12">
      <c r="A75" s="15"/>
      <c r="B75" s="15"/>
      <c r="C75" s="15"/>
      <c r="D75" s="15"/>
      <c r="E75" s="15"/>
      <c r="F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41"/>
      <c r="J77" s="41"/>
      <c r="K77" s="41"/>
      <c r="L77" s="15"/>
    </row>
    <row r="78" spans="1:12">
      <c r="A78" s="15"/>
      <c r="C78" s="15"/>
      <c r="D78" s="15"/>
      <c r="E78" s="15"/>
      <c r="F78" s="15"/>
      <c r="G78" s="15"/>
      <c r="H78" s="15"/>
      <c r="I78" s="41"/>
      <c r="J78" s="41"/>
      <c r="K78" s="41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0"/>
      <c r="D82" s="41"/>
      <c r="E82" s="41"/>
      <c r="F82" s="41"/>
      <c r="G82" s="41"/>
      <c r="H82" s="41"/>
      <c r="I82" s="15"/>
      <c r="J82" s="15"/>
      <c r="K82" s="15"/>
      <c r="L82" s="15"/>
    </row>
    <row r="83" spans="1:12">
      <c r="A83" s="15" t="s">
        <v>133</v>
      </c>
      <c r="C83" s="40">
        <f>C70*C79</f>
        <v>4.1162016954044667E-11</v>
      </c>
      <c r="D83" s="40"/>
      <c r="E83" s="41"/>
      <c r="F83" s="41"/>
      <c r="G83" s="41"/>
      <c r="H83" s="41"/>
      <c r="I83" s="15"/>
      <c r="J83" s="15"/>
      <c r="K83" s="15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</row>
    <row r="89" spans="1:12">
      <c r="A89" s="34" t="s">
        <v>134</v>
      </c>
      <c r="B89" s="15"/>
      <c r="C89" s="40">
        <f>SQRT(C83)</f>
        <v>6.415763162246925E-6</v>
      </c>
      <c r="D89" s="15"/>
      <c r="E89" s="15"/>
      <c r="F89" s="15"/>
      <c r="G89" s="15"/>
      <c r="H89" s="15"/>
      <c r="I89" s="15"/>
      <c r="J89" s="15"/>
      <c r="K89" s="15"/>
      <c r="L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36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15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3.3085787019826045E-5</v>
      </c>
      <c r="D98" s="15" t="s">
        <v>113</v>
      </c>
      <c r="E98" s="15"/>
      <c r="G98" s="15"/>
      <c r="H98" s="15"/>
      <c r="I98" s="15"/>
      <c r="J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346</v>
      </c>
      <c r="B102" s="43" t="s">
        <v>324</v>
      </c>
      <c r="C102" s="15">
        <f>IFERROR(IF(FIND("MM",B1,1)&gt;0,VLOOKUP(A102,'Summary_Pet Coke'!$A$63:$H$73,6,FALSE),VLOOKUP(A102,'Summary_Pet Coke'!$A$63:$I$73,7,FALSE)),VLOOKUP(A102,'Summary_Pet Coke'!$A$63:$I$73,7,FALSE))</f>
        <v>5.8161698149963558E-6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IFERROR(IF(FIND("MM",B1,1)&gt;0,IF(C98&lt;C102,C102*1,C98*1),IF(C98&lt;C102,C102*1000,C98*1000)),IF(C98&lt;C102,C102*1000,C98*1000))</f>
        <v>3.3085787019826045E-5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8">
      <c r="A209" s="15"/>
      <c r="B209" s="15"/>
      <c r="C209" s="15"/>
      <c r="D209" s="15"/>
      <c r="E209" s="15"/>
      <c r="F209" s="15"/>
      <c r="G209" s="15"/>
      <c r="H209" s="15"/>
    </row>
    <row r="210" spans="1:8">
      <c r="A210" s="15"/>
      <c r="B210" s="15"/>
      <c r="C210" s="15"/>
      <c r="D210" s="15"/>
      <c r="E210" s="15"/>
      <c r="F210" s="15"/>
      <c r="G210" s="15"/>
      <c r="H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30721" r:id="rId2"/>
    <oleObject progId="Equation.DSMT4" shapeId="30722" r:id="rId3"/>
    <oleObject progId="Equation.DSMT4" shapeId="30723" r:id="rId4"/>
    <oleObject progId="Equation.DSMT4" shapeId="30724" r:id="rId5"/>
    <oleObject progId="Equation.DSMT4" shapeId="30725" r:id="rId6"/>
    <oleObject progId="Equation.DSMT4" shapeId="30726" r:id="rId7"/>
    <oleObject progId="Equation.DSMT4" shapeId="30727" r:id="rId8"/>
    <oleObject progId="Equation.DSMT4" shapeId="30728" r:id="rId9"/>
    <oleObject progId="Equation.DSMT4" shapeId="30729" r:id="rId10"/>
    <oleObject progId="Equation.DSMT4" shapeId="30730" r:id="rId11"/>
    <oleObject progId="Equation.DSMT4" shapeId="30731" r:id="rId12"/>
    <oleObject progId="Equation.DSMT4" shapeId="30732" r:id="rId13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rgb="FF92D050"/>
  </sheetPr>
  <dimension ref="A1:HJ210"/>
  <sheetViews>
    <sheetView workbookViewId="0">
      <selection activeCell="D103" sqref="D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142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57"/>
      <c r="B2" s="76" t="s">
        <v>50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667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76" t="s">
        <v>61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1.6898135255313256E-5</v>
      </c>
      <c r="C5" s="6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5.9801344587738993E-6</v>
      </c>
      <c r="C6" s="64"/>
      <c r="D6" s="17"/>
      <c r="E6" s="17"/>
      <c r="F6" s="17"/>
      <c r="G6" s="19"/>
      <c r="H6" s="19"/>
      <c r="I6" s="19"/>
      <c r="J6" s="19"/>
      <c r="K6" s="23"/>
      <c r="L6" s="13"/>
      <c r="M6" s="62"/>
      <c r="N6" s="22"/>
      <c r="O6" s="22"/>
      <c r="P6" s="22"/>
      <c r="Q6" s="22"/>
      <c r="R6" s="23"/>
      <c r="S6" s="23"/>
      <c r="T6" s="23"/>
      <c r="U6" s="19"/>
      <c r="V6" s="65"/>
      <c r="W6" s="6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2.2346577455489481E-5</v>
      </c>
      <c r="C7" s="64"/>
      <c r="D7" s="17"/>
      <c r="E7" s="17"/>
      <c r="F7" s="17"/>
      <c r="G7" s="23"/>
      <c r="H7" s="23"/>
      <c r="I7" s="23"/>
      <c r="J7" s="22"/>
      <c r="K7" s="23"/>
      <c r="L7" s="23"/>
      <c r="M7" s="62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H8" s="33"/>
      <c r="I8" s="11"/>
      <c r="J8" s="20"/>
      <c r="K8" s="33"/>
      <c r="L8" s="11"/>
      <c r="M8" s="70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2"/>
      <c r="C9" s="16"/>
      <c r="D9" s="69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2"/>
      <c r="C10" s="16"/>
      <c r="D10" s="69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2"/>
      <c r="C11" s="16"/>
      <c r="D11" s="69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2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2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2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2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2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2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2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2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2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1.5074949056525545E-5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1.5074949056525545E-5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129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130</v>
      </c>
      <c r="B70" s="38"/>
      <c r="C70" s="40">
        <f>VAR(B5:EB39)</f>
        <v>6.9458120027772627E-11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4.6305413351848416E-11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6.8048081054390076E-6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6.9645567339634358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6.2467421170589747E-5</v>
      </c>
      <c r="D98" s="15" t="s">
        <v>113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346</v>
      </c>
      <c r="B102" s="43" t="s">
        <v>324</v>
      </c>
      <c r="C102" s="15">
        <f>IFERROR(IF(FIND("MM",B1,1)&gt;0,VLOOKUP(A102,'Summary_Pet Coke'!$A$63:$H$73,6,FALSE),VLOOKUP(A102,'Summary_Pet Coke'!$A$63:$I$73,7,FALSE)),VLOOKUP(A102,'Summary_Pet Coke'!$A$63:$I$73,7,FALSE))</f>
        <v>5.8161698149963558E-6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IFERROR(IF(FIND("MM",B1,1)&gt;0,IF(C98&lt;C102,C102*1,C98*1),IF(C98&lt;C102,C102*1000,C98*1000)),IF(C98&lt;C102,C102*1000,C98*1000))</f>
        <v>6.2467421170589747E-5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0241" r:id="rId2"/>
    <oleObject progId="Equation.DSMT4" shapeId="10242" r:id="rId3"/>
    <oleObject progId="Equation.DSMT4" shapeId="10243" r:id="rId4"/>
    <oleObject progId="Equation.DSMT4" shapeId="10244" r:id="rId5"/>
    <oleObject progId="Equation.DSMT4" shapeId="10245" r:id="rId6"/>
    <oleObject progId="Equation.DSMT4" shapeId="10246" r:id="rId7"/>
    <oleObject progId="Equation.DSMT4" shapeId="10247" r:id="rId8"/>
    <oleObject progId="Equation.DSMT4" shapeId="10248" r:id="rId9"/>
    <oleObject progId="Equation.DSMT4" shapeId="10249" r:id="rId10"/>
    <oleObject progId="Equation.DSMT4" shapeId="10250" r:id="rId11"/>
    <oleObject progId="Equation.DSMT4" shapeId="10251" r:id="rId12"/>
    <oleObject progId="Equation.DSMT4" shapeId="10252" r:id="rId13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>
    <tabColor rgb="FF92D050"/>
  </sheetPr>
  <dimension ref="A1:HJ210"/>
  <sheetViews>
    <sheetView workbookViewId="0">
      <selection activeCell="F6" sqref="F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8" width="12.28515625" bestFit="1" customWidth="1"/>
    <col min="9" max="10" width="12.7109375" bestFit="1" customWidth="1"/>
    <col min="11" max="11" width="16.28515625" bestFit="1" customWidth="1"/>
    <col min="12" max="12" width="12.7109375" bestFit="1" customWidth="1"/>
    <col min="13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3" bestFit="1" customWidth="1"/>
    <col min="24" max="24" width="15.5703125" style="3" bestFit="1" customWidth="1"/>
    <col min="25" max="27" width="12.85546875" style="3" bestFit="1" customWidth="1"/>
    <col min="28" max="31" width="12.28515625" style="3" bestFit="1" customWidth="1"/>
    <col min="32" max="32" width="12.85546875" style="3" bestFit="1" customWidth="1"/>
    <col min="33" max="34" width="12.28515625" style="3" bestFit="1" customWidth="1"/>
    <col min="35" max="35" width="15.42578125" style="3" bestFit="1" customWidth="1"/>
    <col min="36" max="36" width="14.85546875" style="3" bestFit="1" customWidth="1"/>
    <col min="37" max="37" width="15.42578125" style="3" bestFit="1" customWidth="1"/>
    <col min="38" max="39" width="13.7109375" style="3" bestFit="1" customWidth="1"/>
    <col min="40" max="47" width="12.28515625" style="3" bestFit="1" customWidth="1"/>
    <col min="48" max="48" width="12.42578125" style="3" bestFit="1" customWidth="1"/>
    <col min="49" max="50" width="12.28515625" style="3" bestFit="1" customWidth="1"/>
    <col min="51" max="51" width="14.5703125" style="3" bestFit="1" customWidth="1"/>
    <col min="52" max="52" width="16.7109375" style="3" bestFit="1" customWidth="1"/>
    <col min="53" max="54" width="12.7109375" style="3" bestFit="1" customWidth="1"/>
    <col min="55" max="55" width="14.5703125" style="3" bestFit="1" customWidth="1"/>
    <col min="56" max="58" width="12.28515625" style="3" bestFit="1" customWidth="1"/>
    <col min="59" max="59" width="12.7109375" style="3" bestFit="1" customWidth="1"/>
    <col min="60" max="60" width="14.42578125" style="3" customWidth="1"/>
    <col min="61" max="62" width="13.85546875" style="3" bestFit="1" customWidth="1"/>
    <col min="63" max="64" width="12.28515625" style="3" bestFit="1" customWidth="1"/>
    <col min="65" max="65" width="12.42578125" style="3" customWidth="1"/>
    <col min="66" max="68" width="15.5703125" style="3" bestFit="1" customWidth="1"/>
    <col min="69" max="69" width="12.28515625" style="3" bestFit="1" customWidth="1"/>
    <col min="70" max="70" width="14.5703125" style="3" bestFit="1" customWidth="1"/>
    <col min="71" max="71" width="22.28515625" style="3" bestFit="1" customWidth="1"/>
    <col min="72" max="73" width="14.5703125" style="3" bestFit="1" customWidth="1"/>
    <col min="74" max="74" width="13.140625" style="3" bestFit="1" customWidth="1"/>
    <col min="75" max="78" width="12.28515625" style="3" bestFit="1" customWidth="1"/>
    <col min="79" max="79" width="22.28515625" style="3" bestFit="1" customWidth="1"/>
    <col min="80" max="84" width="12.28515625" style="3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411" t="s">
        <v>121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AL1" s="58"/>
      <c r="AM1" s="58"/>
      <c r="AN1" s="58"/>
      <c r="AO1" s="58"/>
      <c r="AP1" s="58"/>
      <c r="AQ1" s="58"/>
      <c r="AR1" s="58"/>
      <c r="AS1" s="58"/>
      <c r="AT1" s="58"/>
    </row>
    <row r="2" spans="1:218" s="10" customFormat="1" ht="30">
      <c r="A2" s="57"/>
      <c r="B2" s="76" t="s">
        <v>68</v>
      </c>
      <c r="C2" s="76" t="s">
        <v>50</v>
      </c>
      <c r="D2" s="76" t="s">
        <v>76</v>
      </c>
      <c r="E2" s="76" t="s">
        <v>76</v>
      </c>
      <c r="F2" s="76" t="s">
        <v>80</v>
      </c>
      <c r="G2" s="76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60"/>
      <c r="HJ2" s="60"/>
    </row>
    <row r="3" spans="1:218" s="9" customFormat="1" ht="15">
      <c r="A3" s="8" t="s">
        <v>122</v>
      </c>
      <c r="B3" s="76">
        <v>10670</v>
      </c>
      <c r="C3" s="76">
        <v>667</v>
      </c>
      <c r="D3" s="76">
        <v>50931</v>
      </c>
      <c r="E3" s="76">
        <v>50931</v>
      </c>
      <c r="F3" s="76">
        <v>2878</v>
      </c>
      <c r="G3" s="76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58"/>
      <c r="HJ3" s="58"/>
    </row>
    <row r="4" spans="1:218" s="10" customFormat="1" ht="15">
      <c r="A4" s="57" t="s">
        <v>123</v>
      </c>
      <c r="B4" s="76" t="s">
        <v>311</v>
      </c>
      <c r="C4" s="76" t="s">
        <v>61</v>
      </c>
      <c r="D4" s="76" t="s">
        <v>303</v>
      </c>
      <c r="E4" s="76" t="s">
        <v>302</v>
      </c>
      <c r="F4" s="76" t="s">
        <v>308</v>
      </c>
      <c r="G4" s="76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0"/>
      <c r="HJ4" s="60"/>
    </row>
    <row r="5" spans="1:218" ht="15">
      <c r="A5" s="16">
        <v>1</v>
      </c>
      <c r="B5" s="158">
        <v>9.6735335348160144E-5</v>
      </c>
      <c r="C5" s="158">
        <v>1.5066595434092207E-4</v>
      </c>
      <c r="D5" s="158">
        <v>2.0778284526433964E-4</v>
      </c>
      <c r="E5" s="158">
        <v>2.0778284526433964E-4</v>
      </c>
      <c r="F5" s="158">
        <v>4.0558060396959699E-4</v>
      </c>
      <c r="G5" s="158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58">
        <v>7.6825230356426612E-5</v>
      </c>
      <c r="C6" s="158">
        <v>5.3319650464680832E-5</v>
      </c>
      <c r="D6" s="158">
        <v>2.1887778622573507E-4</v>
      </c>
      <c r="E6" s="158">
        <v>2.1887778622573507E-4</v>
      </c>
      <c r="F6" s="158">
        <v>3.3719103425085826E-4</v>
      </c>
      <c r="G6" s="158"/>
      <c r="W6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7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8"/>
      <c r="DZ6" s="26"/>
      <c r="EA6" s="23"/>
      <c r="EB6" s="23"/>
      <c r="EC6" s="15"/>
      <c r="ED6" s="15"/>
    </row>
    <row r="7" spans="1:218" ht="15">
      <c r="A7" s="16">
        <v>3</v>
      </c>
      <c r="B7" s="158">
        <v>6.1775790445296752E-5</v>
      </c>
      <c r="C7" s="158">
        <v>1.9924496802249331E-4</v>
      </c>
      <c r="D7" s="158">
        <v>2.2969303649521237E-4</v>
      </c>
      <c r="E7" s="158">
        <v>2.2969303649521237E-4</v>
      </c>
      <c r="F7" s="158">
        <v>2.7762812263155029E-4</v>
      </c>
      <c r="G7" s="158"/>
      <c r="W7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5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8"/>
      <c r="DZ7" s="26"/>
      <c r="EA7" s="23"/>
      <c r="EB7" s="23"/>
      <c r="EC7" s="15"/>
      <c r="ED7" s="15"/>
    </row>
    <row r="8" spans="1:218" ht="15">
      <c r="A8" s="16">
        <v>4</v>
      </c>
      <c r="B8" s="62"/>
      <c r="C8" s="16"/>
      <c r="D8" s="69"/>
      <c r="E8" s="30"/>
      <c r="F8" s="11"/>
      <c r="G8" s="33"/>
      <c r="W8"/>
      <c r="X8" s="47"/>
      <c r="Y8" s="47"/>
      <c r="Z8" s="47"/>
      <c r="AA8" s="47"/>
      <c r="AB8" s="47"/>
      <c r="AC8" s="71"/>
      <c r="AD8" s="71"/>
      <c r="AE8" s="71"/>
      <c r="AF8" s="71"/>
      <c r="AG8" s="47"/>
      <c r="AH8" s="71"/>
      <c r="AI8" s="71"/>
      <c r="AJ8" s="47"/>
      <c r="AK8" s="47"/>
      <c r="AL8" s="71"/>
      <c r="AM8" s="47"/>
      <c r="AN8" s="47"/>
      <c r="AO8" s="47"/>
      <c r="AP8" s="47"/>
      <c r="AQ8" s="47"/>
      <c r="AR8" s="47"/>
      <c r="AS8" s="47"/>
      <c r="AT8" s="47"/>
      <c r="AU8" s="71"/>
      <c r="AV8" s="71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61"/>
      <c r="C9" s="161"/>
      <c r="D9" s="161"/>
      <c r="E9" s="161"/>
      <c r="F9" s="161"/>
      <c r="W9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W10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W11"/>
      <c r="AP11" s="26"/>
      <c r="BN11" s="23"/>
      <c r="BO11" s="23"/>
      <c r="CD11" s="26"/>
      <c r="DY11" s="29"/>
    </row>
    <row r="12" spans="1:218" ht="15">
      <c r="A12" s="16">
        <v>8</v>
      </c>
      <c r="W12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W13"/>
      <c r="AO13" s="31"/>
      <c r="AP13" s="26"/>
      <c r="BF13" s="26"/>
      <c r="DY13" s="29"/>
    </row>
    <row r="14" spans="1:218" ht="15">
      <c r="A14" s="16">
        <v>10</v>
      </c>
      <c r="W14"/>
      <c r="AO14" s="31"/>
      <c r="DY14" s="29"/>
    </row>
    <row r="15" spans="1:218" ht="15">
      <c r="A15" s="16">
        <v>11</v>
      </c>
      <c r="W15"/>
      <c r="AO15" s="31"/>
      <c r="DY15" s="29"/>
    </row>
    <row r="16" spans="1:218" ht="15">
      <c r="A16" s="16">
        <v>12</v>
      </c>
      <c r="W16"/>
      <c r="AO16" s="31"/>
      <c r="DY16" s="29"/>
    </row>
    <row r="17" spans="1:129" ht="15">
      <c r="A17" s="16">
        <v>13</v>
      </c>
      <c r="W17"/>
      <c r="AO17" s="31"/>
      <c r="DY17" s="29"/>
    </row>
    <row r="18" spans="1:129" ht="15">
      <c r="A18" s="16">
        <v>14</v>
      </c>
      <c r="W18"/>
      <c r="AO18" s="31"/>
      <c r="DY18" s="29"/>
    </row>
    <row r="19" spans="1:129" ht="15">
      <c r="A19" s="16">
        <v>15</v>
      </c>
      <c r="W19"/>
      <c r="AO19" s="31"/>
      <c r="DY19" s="29"/>
    </row>
    <row r="20" spans="1:129" ht="15">
      <c r="A20" s="16">
        <v>16</v>
      </c>
      <c r="W20"/>
      <c r="AO20" s="31"/>
      <c r="DY20" s="29"/>
    </row>
    <row r="21" spans="1:129" ht="15">
      <c r="A21" s="16">
        <v>17</v>
      </c>
      <c r="B21" s="62"/>
      <c r="C21" s="30"/>
      <c r="D21" s="30"/>
      <c r="E21" s="30"/>
      <c r="F21" s="30"/>
      <c r="G21" s="30"/>
      <c r="W21"/>
      <c r="DY21" s="29"/>
    </row>
    <row r="22" spans="1:129" ht="15">
      <c r="A22" s="16">
        <v>18</v>
      </c>
      <c r="B22" s="62"/>
      <c r="C22" s="30"/>
      <c r="D22" s="30"/>
      <c r="E22" s="30"/>
      <c r="F22" s="30"/>
      <c r="G22" s="30"/>
      <c r="W22"/>
      <c r="DY22" s="29"/>
    </row>
    <row r="23" spans="1:129" ht="15">
      <c r="A23" s="16">
        <v>19</v>
      </c>
      <c r="B23" s="62"/>
      <c r="C23" s="30"/>
      <c r="D23" s="30"/>
      <c r="E23" s="30"/>
      <c r="F23" s="30"/>
      <c r="G23" s="30"/>
      <c r="W23"/>
      <c r="DY23" s="29"/>
    </row>
    <row r="24" spans="1:129" ht="15">
      <c r="A24" s="16">
        <v>20</v>
      </c>
      <c r="B24" s="62"/>
      <c r="C24" s="30"/>
      <c r="D24" s="30"/>
      <c r="E24" s="30"/>
      <c r="F24" s="30"/>
      <c r="G24" s="30"/>
      <c r="W24"/>
      <c r="DY24" s="29"/>
    </row>
    <row r="25" spans="1:129" ht="15">
      <c r="A25" s="16">
        <v>21</v>
      </c>
      <c r="B25" s="62"/>
      <c r="C25" s="30"/>
      <c r="D25" s="30"/>
      <c r="E25" s="30"/>
      <c r="F25" s="30"/>
      <c r="G25" s="30"/>
      <c r="W25"/>
      <c r="DY25" s="29"/>
    </row>
    <row r="26" spans="1:129" ht="15">
      <c r="A26" s="16">
        <v>22</v>
      </c>
      <c r="B26" s="62"/>
      <c r="C26" s="30"/>
      <c r="D26" s="30"/>
      <c r="E26" s="30"/>
      <c r="F26" s="30"/>
      <c r="G26" s="30"/>
      <c r="W26"/>
      <c r="DY26" s="29"/>
    </row>
    <row r="27" spans="1:129" ht="15">
      <c r="A27" s="16">
        <v>23</v>
      </c>
      <c r="B27" s="62"/>
      <c r="C27" s="30"/>
      <c r="D27" s="30"/>
      <c r="E27" s="30"/>
      <c r="F27" s="30"/>
      <c r="G27" s="30"/>
      <c r="W27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P28" s="22"/>
      <c r="Q28" s="22"/>
      <c r="DY28" s="29"/>
    </row>
    <row r="29" spans="1:129" ht="15">
      <c r="A29" s="16">
        <v>25</v>
      </c>
      <c r="B29" s="62"/>
      <c r="C29" s="30"/>
      <c r="D29" s="30"/>
      <c r="E29" s="30"/>
      <c r="F29" s="30"/>
      <c r="G29" s="30"/>
      <c r="P29" s="22"/>
      <c r="Q29" s="22"/>
      <c r="DY29" s="29"/>
    </row>
    <row r="30" spans="1:129" ht="15">
      <c r="A30" s="16">
        <v>26</v>
      </c>
      <c r="B30" s="62"/>
      <c r="C30" s="30"/>
      <c r="D30" s="30"/>
      <c r="E30" s="30"/>
      <c r="F30" s="30"/>
      <c r="G30" s="30"/>
      <c r="P30" s="22"/>
      <c r="Q30" s="22"/>
      <c r="DY30" s="29"/>
    </row>
    <row r="31" spans="1:129" ht="15">
      <c r="A31" s="16">
        <v>27</v>
      </c>
      <c r="B31" s="62"/>
      <c r="C31" s="30"/>
      <c r="D31" s="30"/>
      <c r="E31" s="30"/>
      <c r="F31" s="30"/>
      <c r="G31" s="30"/>
      <c r="P31" s="22"/>
      <c r="Q31" s="22"/>
      <c r="DY31" s="29"/>
    </row>
    <row r="32" spans="1:129" ht="15">
      <c r="A32" s="16">
        <v>28</v>
      </c>
      <c r="B32" s="62"/>
      <c r="C32" s="30"/>
      <c r="D32" s="30"/>
      <c r="E32" s="30"/>
      <c r="F32" s="30"/>
      <c r="G32" s="30"/>
      <c r="P32" s="22"/>
      <c r="Q32" s="22"/>
      <c r="DY32" s="29"/>
    </row>
    <row r="33" spans="1:139" ht="15">
      <c r="A33" s="16">
        <v>29</v>
      </c>
      <c r="B33" s="62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2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124</v>
      </c>
      <c r="B41" s="15">
        <f>COUNT(B5:B39)</f>
        <v>3</v>
      </c>
      <c r="C41" s="15">
        <f>COUNT(C5:C39)</f>
        <v>3</v>
      </c>
      <c r="D41" s="15">
        <f>COUNT(D5:D39)</f>
        <v>3</v>
      </c>
      <c r="E41" s="15">
        <f>COUNT(E5:E39)</f>
        <v>3</v>
      </c>
      <c r="F41" s="15">
        <f>COUNT(F5:F39)</f>
        <v>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125</v>
      </c>
      <c r="C43" s="36">
        <v>5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126</v>
      </c>
      <c r="C46" s="15">
        <f>SUM(B41:EB41)</f>
        <v>15</v>
      </c>
      <c r="D46" s="15"/>
      <c r="E46" s="15"/>
      <c r="F46" s="15"/>
      <c r="G46" s="15"/>
      <c r="H46" s="15"/>
      <c r="I46" s="15"/>
      <c r="J46" s="15"/>
      <c r="Q46" s="412" t="s">
        <v>143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413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127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128</v>
      </c>
      <c r="B58" s="35">
        <f>AVERAGE(B5:B39)</f>
        <v>7.8445452049961169E-5</v>
      </c>
      <c r="C58" s="35">
        <f>AVERAGE(C5:C39)</f>
        <v>1.3441019094269875E-4</v>
      </c>
      <c r="D58" s="35">
        <f>AVERAGE(D5:D39)</f>
        <v>2.1878455599509566E-4</v>
      </c>
      <c r="E58" s="35">
        <f>AVERAGE(E5:E39)</f>
        <v>2.1878455599509566E-4</v>
      </c>
      <c r="F58" s="35">
        <f>AVERAGE(F5:F39)</f>
        <v>3.4013325361733515E-4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1.9811160172003727E-4</v>
      </c>
      <c r="D65" s="35"/>
      <c r="E65" s="15"/>
    </row>
    <row r="66" spans="1:12">
      <c r="A66" s="34" t="s">
        <v>129</v>
      </c>
      <c r="B66" s="15"/>
      <c r="C66" s="15"/>
      <c r="D66" s="15"/>
      <c r="E66" s="15"/>
    </row>
    <row r="67" spans="1:12">
      <c r="A67" s="15"/>
      <c r="B67" s="15"/>
      <c r="C67" s="15"/>
      <c r="D67" s="15"/>
      <c r="E67" s="15"/>
    </row>
    <row r="68" spans="1:12">
      <c r="A68" s="15"/>
      <c r="B68" s="15"/>
      <c r="C68" s="15"/>
      <c r="D68" s="15"/>
      <c r="E68" s="15"/>
    </row>
    <row r="69" spans="1:12">
      <c r="A69" s="15"/>
      <c r="B69" s="15"/>
      <c r="C69" s="15"/>
      <c r="D69" s="15"/>
      <c r="E69" s="15"/>
    </row>
    <row r="70" spans="1:12">
      <c r="A70" s="34" t="s">
        <v>130</v>
      </c>
      <c r="B70" s="38"/>
      <c r="C70" s="40">
        <f>VAR(B5:EB39)</f>
        <v>9.8961235108767627E-9</v>
      </c>
      <c r="D70" s="40"/>
      <c r="E70" s="38"/>
    </row>
    <row r="71" spans="1:12">
      <c r="A71" s="15"/>
      <c r="B71" s="15"/>
      <c r="C71" s="15"/>
      <c r="D71" s="15"/>
      <c r="E71" s="15"/>
    </row>
    <row r="72" spans="1:12">
      <c r="A72" s="15"/>
      <c r="B72" s="15"/>
      <c r="C72" s="15"/>
      <c r="D72" s="15"/>
      <c r="E72" s="15"/>
    </row>
    <row r="73" spans="1:12">
      <c r="A73" s="15"/>
      <c r="B73" s="15"/>
      <c r="C73" s="15"/>
      <c r="D73" s="15"/>
      <c r="E73" s="15"/>
    </row>
    <row r="74" spans="1:12">
      <c r="A74" s="15"/>
      <c r="B74" s="15"/>
      <c r="C74" s="15"/>
      <c r="D74" s="15"/>
      <c r="E74" s="15"/>
    </row>
    <row r="75" spans="1:12">
      <c r="A75" s="15"/>
      <c r="B75" s="15"/>
      <c r="C75" s="15"/>
      <c r="D75" s="15"/>
      <c r="E75" s="15"/>
    </row>
    <row r="76" spans="1:12">
      <c r="A76" s="15" t="s">
        <v>131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132</v>
      </c>
      <c r="C79" s="41">
        <f>1/C46+1/C76</f>
        <v>0.39999999999999997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133</v>
      </c>
      <c r="C83" s="40">
        <f>C70*C79</f>
        <v>3.9584494043507044E-9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134</v>
      </c>
      <c r="B89" s="15"/>
      <c r="C89" s="15">
        <f>SQRT(C83)</f>
        <v>6.2916209392736811E-5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135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136</v>
      </c>
      <c r="B95" s="42" t="s">
        <v>137</v>
      </c>
      <c r="C95" s="184">
        <f>TINV(2*0.01,C51)</f>
        <v>2.6244940644958863</v>
      </c>
      <c r="D95" s="72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138</v>
      </c>
      <c r="B98" s="15"/>
      <c r="C98" s="40">
        <f>C65+C95*C89</f>
        <v>3.6323481983185533E-4</v>
      </c>
      <c r="D98" s="15" t="s">
        <v>114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346</v>
      </c>
      <c r="B102" s="43" t="s">
        <v>324</v>
      </c>
      <c r="C102" s="15">
        <f>IFERROR(IF(FIND("MM",B1,1)&gt;0,VLOOKUP(A102,'Summary_Pet Coke'!$A$63:$H$73,6,FALSE),VLOOKUP(A102,'Summary_Pet Coke'!$A$63:$I$73,7,FALSE)),VLOOKUP(A102,'Summary_Pet Coke'!$A$63:$I$73,7,FALSE))</f>
        <v>5.8161698149963555E-5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344</v>
      </c>
      <c r="C104" s="40">
        <f>IFERROR(IF(FIND("MM",B1,1)&gt;0,IF(C98&lt;C102,C102*1,C98*1),IF(C98&lt;C102,C102*1000,C98*1000)),IF(C98&lt;C102,C102*1000,C98*1000))</f>
        <v>0.36323481983185535</v>
      </c>
      <c r="D104" s="15" t="str">
        <f>IFERROR(IF(FIND("MM",B1,1)&gt;0,"lb/MMBtu","lb/GW"),"lb/GW")</f>
        <v>lb/GW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31745" r:id="rId2"/>
    <oleObject progId="Equation.DSMT4" shapeId="31746" r:id="rId3"/>
    <oleObject progId="Equation.DSMT4" shapeId="31747" r:id="rId4"/>
    <oleObject progId="Equation.DSMT4" shapeId="31748" r:id="rId5"/>
    <oleObject progId="Equation.DSMT4" shapeId="31749" r:id="rId6"/>
    <oleObject progId="Equation.DSMT4" shapeId="31750" r:id="rId7"/>
    <oleObject progId="Equation.DSMT4" shapeId="31751" r:id="rId8"/>
    <oleObject progId="Equation.DSMT4" shapeId="31752" r:id="rId9"/>
    <oleObject progId="Equation.DSMT4" shapeId="31753" r:id="rId10"/>
    <oleObject progId="Equation.DSMT4" shapeId="31754" r:id="rId11"/>
    <oleObject progId="Equation.DSMT4" shapeId="31755" r:id="rId12"/>
    <oleObject progId="Equation.DSMT4" shapeId="31756" r:id="rId1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Access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1</vt:i4>
      </vt:variant>
    </vt:vector>
  </HeadingPairs>
  <TitlesOfParts>
    <vt:vector size="66" baseType="lpstr">
      <vt:lpstr>Summary_Pet Coke</vt:lpstr>
      <vt:lpstr>Hg_avg_Pet Coke_MMBtu</vt:lpstr>
      <vt:lpstr>Hg_New_Pet Coke_MMBtu</vt:lpstr>
      <vt:lpstr>Hg_avg_Pet Coke_MW</vt:lpstr>
      <vt:lpstr>Hg_New_Pet Coke_MW</vt:lpstr>
      <vt:lpstr>Mercury_petcoke</vt:lpstr>
      <vt:lpstr>Met_avg_PC_MMBtu</vt:lpstr>
      <vt:lpstr>Met_New_PC_MMBtu</vt:lpstr>
      <vt:lpstr>Met_avg_PC_MW</vt:lpstr>
      <vt:lpstr>Met_New_PC_MW</vt:lpstr>
      <vt:lpstr>Metallic_petcoke</vt:lpstr>
      <vt:lpstr>Sb_Avg_PC_MMBtu</vt:lpstr>
      <vt:lpstr>Sb_New_PC_MMBtu</vt:lpstr>
      <vt:lpstr>Sb_Avg_PC_MW</vt:lpstr>
      <vt:lpstr>Sb_New_PC_MW</vt:lpstr>
      <vt:lpstr>As_Avg_PC_MMBtu</vt:lpstr>
      <vt:lpstr>As_New_PC_MMBtu</vt:lpstr>
      <vt:lpstr>As_Avg_PC_MW</vt:lpstr>
      <vt:lpstr>As_New_PC_MW</vt:lpstr>
      <vt:lpstr>Be_Avg_PC_MMBtu</vt:lpstr>
      <vt:lpstr>Be_New_PC_MMBtu</vt:lpstr>
      <vt:lpstr>Be_Avg_PC_MW</vt:lpstr>
      <vt:lpstr>Be_New_PC_MW</vt:lpstr>
      <vt:lpstr>Cd_Avg_PC_MMBtu</vt:lpstr>
      <vt:lpstr>Cd_New_PC_MMBtu</vt:lpstr>
      <vt:lpstr>Cd_Avg_PC_MW</vt:lpstr>
      <vt:lpstr>Cd_New_PC_MW</vt:lpstr>
      <vt:lpstr>Cr_Avg_PC_MMBtu</vt:lpstr>
      <vt:lpstr>Cr_New_PC_MMBtu</vt:lpstr>
      <vt:lpstr>Cr_Avg_PC_MW</vt:lpstr>
      <vt:lpstr>Cr_New_PC_MW</vt:lpstr>
      <vt:lpstr>Co_Avg_PC_MMBtu</vt:lpstr>
      <vt:lpstr>Co_New_PC_MMBtu</vt:lpstr>
      <vt:lpstr>Co_Avg_PC_MW</vt:lpstr>
      <vt:lpstr>Co_New_PC_MW</vt:lpstr>
      <vt:lpstr>Pb_Avg_PC_MMBtu</vt:lpstr>
      <vt:lpstr>Pb_New_PC_MMBtu</vt:lpstr>
      <vt:lpstr>Pb_Avg_PC_MW</vt:lpstr>
      <vt:lpstr>Pb_New_PC_MW</vt:lpstr>
      <vt:lpstr>Mn_Avg_PC_MMBtu</vt:lpstr>
      <vt:lpstr>Mn_New_PC_MMBtu</vt:lpstr>
      <vt:lpstr>Mn_Avg_PC_MW</vt:lpstr>
      <vt:lpstr>Mn_New_PC_MW</vt:lpstr>
      <vt:lpstr>Ni_Avg_PC_MMBtu</vt:lpstr>
      <vt:lpstr>Ni_New_PC_MMBtu</vt:lpstr>
      <vt:lpstr>Ni_Avg_PC_MW</vt:lpstr>
      <vt:lpstr>Ni_New_PC_MW</vt:lpstr>
      <vt:lpstr>Se_Avg_PC_MMBtu</vt:lpstr>
      <vt:lpstr>Se_New_PC_MMBtu</vt:lpstr>
      <vt:lpstr>Se_Avg_PC_MW</vt:lpstr>
      <vt:lpstr>Se_New_PC_MW</vt:lpstr>
      <vt:lpstr>PM_avg_PC_MMBtu</vt:lpstr>
      <vt:lpstr>PM_New_PC_MMBtu</vt:lpstr>
      <vt:lpstr>PM_avg_PC_MW</vt:lpstr>
      <vt:lpstr>PM_New_PC_MW</vt:lpstr>
      <vt:lpstr>Filterable PM_petcoke</vt:lpstr>
      <vt:lpstr>Acid_Gas_HCl_avg_PC_MMBtu</vt:lpstr>
      <vt:lpstr>Acid_Gas_HCl_New_PC_MMBtu</vt:lpstr>
      <vt:lpstr>Acid_Gas_HCl_avg_PC_MW</vt:lpstr>
      <vt:lpstr>Acid_Gas_HCl_New_PC_MW</vt:lpstr>
      <vt:lpstr>Acid_Gas_Petcoke_Data</vt:lpstr>
      <vt:lpstr>Acid_Gas_SO2_avg_PC_MMBtu</vt:lpstr>
      <vt:lpstr>Acid_Gas_SO2_New_PC_MMBtu</vt:lpstr>
      <vt:lpstr>Acid_Gas_SO2_avg_PC_MW</vt:lpstr>
      <vt:lpstr>Acid_Gas_SO2_New_PC_MW</vt:lpstr>
      <vt:lpstr>'Summary_Pet Coke'!Print_Area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sjohnson</dc:creator>
  <cp:lastModifiedBy>BMAXWELL</cp:lastModifiedBy>
  <cp:lastPrinted>2011-11-16T15:16:18Z</cp:lastPrinted>
  <dcterms:created xsi:type="dcterms:W3CDTF">2010-12-02T13:18:41Z</dcterms:created>
  <dcterms:modified xsi:type="dcterms:W3CDTF">2011-12-19T13:32:04Z</dcterms:modified>
</cp:coreProperties>
</file>