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3WP41\Pretreatment\Local Limits\"/>
    </mc:Choice>
  </mc:AlternateContent>
  <bookViews>
    <workbookView xWindow="360" yWindow="300" windowWidth="14850" windowHeight="9000"/>
  </bookViews>
  <sheets>
    <sheet name="Monitoring Data" sheetId="2" r:id="rId1"/>
    <sheet name="Inhibition Removals" sheetId="3" r:id="rId2"/>
    <sheet name="Limits Calculation" sheetId="1" r:id="rId3"/>
  </sheets>
  <definedNames>
    <definedName name="_xlnm.Print_Area" localSheetId="1">'Inhibition Removals'!$A$1:$CM$55</definedName>
    <definedName name="_xlnm.Print_Area" localSheetId="2">'Limits Calculation'!$A$1:$M$1192</definedName>
    <definedName name="_xlnm.Print_Area" localSheetId="0">'Monitoring Data'!$A$1:$DW$54</definedName>
    <definedName name="_xlnm.Print_Titles" localSheetId="1">'Inhibition Removals'!$A:$A</definedName>
    <definedName name="_xlnm.Print_Titles" localSheetId="0">'Monitoring Data'!$A:$A</definedName>
  </definedNames>
  <calcPr calcId="152511"/>
</workbook>
</file>

<file path=xl/calcChain.xml><?xml version="1.0" encoding="utf-8"?>
<calcChain xmlns="http://schemas.openxmlformats.org/spreadsheetml/2006/main">
  <c r="G649" i="1" l="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J747" i="1" l="1"/>
  <c r="J743" i="1"/>
  <c r="I767" i="1"/>
  <c r="I766" i="1"/>
  <c r="I765" i="1"/>
  <c r="I764" i="1"/>
  <c r="I763" i="1"/>
  <c r="I762" i="1"/>
  <c r="I761" i="1"/>
  <c r="I760" i="1"/>
  <c r="I759" i="1"/>
  <c r="I758" i="1"/>
  <c r="I757" i="1"/>
  <c r="I756" i="1"/>
  <c r="I755" i="1"/>
  <c r="I754" i="1"/>
  <c r="I753" i="1"/>
  <c r="I752" i="1"/>
  <c r="I751" i="1"/>
  <c r="I750" i="1"/>
  <c r="I749" i="1"/>
  <c r="I748" i="1"/>
  <c r="I747" i="1"/>
  <c r="K747" i="1" s="1"/>
  <c r="C808" i="1" s="1"/>
  <c r="I746" i="1"/>
  <c r="I745" i="1"/>
  <c r="I744" i="1"/>
  <c r="I743" i="1"/>
  <c r="K743" i="1" s="1"/>
  <c r="C804" i="1" s="1"/>
  <c r="I742" i="1"/>
  <c r="I741" i="1"/>
  <c r="I740" i="1"/>
  <c r="I739" i="1"/>
  <c r="I738" i="1"/>
  <c r="I737" i="1"/>
  <c r="I736" i="1"/>
  <c r="I735" i="1"/>
  <c r="I734" i="1"/>
  <c r="I733" i="1"/>
  <c r="I732" i="1"/>
  <c r="I731"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H733" i="1" s="1"/>
  <c r="B732" i="1"/>
  <c r="B731" i="1"/>
  <c r="I34" i="1" l="1"/>
  <c r="E525" i="1" l="1"/>
  <c r="E524" i="1"/>
  <c r="E523" i="1"/>
  <c r="E515" i="1"/>
  <c r="L32" i="3"/>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268" i="1"/>
  <c r="C267" i="1"/>
  <c r="C266" i="1"/>
  <c r="C265" i="1"/>
  <c r="C264" i="1"/>
  <c r="C263" i="1"/>
  <c r="C262" i="1"/>
  <c r="C261" i="1"/>
  <c r="C260" i="1"/>
  <c r="C259" i="1"/>
  <c r="C258" i="1"/>
  <c r="C257" i="1"/>
  <c r="C256" i="1"/>
  <c r="C255" i="1"/>
  <c r="C254" i="1"/>
  <c r="C253" i="1"/>
  <c r="C252" i="1"/>
  <c r="C251" i="1"/>
  <c r="C249" i="1"/>
  <c r="C248" i="1"/>
  <c r="C247" i="1"/>
  <c r="C246" i="1"/>
  <c r="C245" i="1"/>
  <c r="C244" i="1"/>
  <c r="C243" i="1"/>
  <c r="C242" i="1"/>
  <c r="C241" i="1"/>
  <c r="C239" i="1"/>
  <c r="C237" i="1"/>
  <c r="C235" i="1"/>
  <c r="C234" i="1"/>
  <c r="C233" i="1"/>
  <c r="C511" i="1"/>
  <c r="C250" i="1"/>
  <c r="H34" i="1"/>
  <c r="C236" i="1" s="1"/>
  <c r="G34" i="1"/>
  <c r="F34"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G748" i="1"/>
  <c r="H748" i="1" s="1"/>
  <c r="B2" i="3"/>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06" i="1"/>
  <c r="E410" i="1"/>
  <c r="E409" i="1"/>
  <c r="E408" i="1"/>
  <c r="E407" i="1"/>
  <c r="E405" i="1"/>
  <c r="E404" i="1"/>
  <c r="E403" i="1"/>
  <c r="E402" i="1"/>
  <c r="E401" i="1"/>
  <c r="E400" i="1"/>
  <c r="E399" i="1"/>
  <c r="E379" i="1"/>
  <c r="E378" i="1"/>
  <c r="E377" i="1"/>
  <c r="E376" i="1"/>
  <c r="E375" i="1"/>
  <c r="E374" i="1"/>
  <c r="E373" i="1"/>
  <c r="E372" i="1"/>
  <c r="E371" i="1"/>
  <c r="E370" i="1"/>
  <c r="E369" i="1"/>
  <c r="E368" i="1"/>
  <c r="E367" i="1"/>
  <c r="E366" i="1"/>
  <c r="E365" i="1"/>
  <c r="E364" i="1"/>
  <c r="E363" i="1"/>
  <c r="E362" i="1"/>
  <c r="E361" i="1"/>
  <c r="E360" i="1"/>
  <c r="E359" i="1"/>
  <c r="E358" i="1"/>
  <c r="E357" i="1"/>
  <c r="E356" i="1"/>
  <c r="E352" i="1"/>
  <c r="E350" i="1"/>
  <c r="C232" i="1" l="1"/>
  <c r="C240" i="1"/>
  <c r="C238" i="1"/>
  <c r="C343" i="1"/>
  <c r="E343" i="1" s="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13" i="1"/>
  <c r="A590" i="1"/>
  <c r="A589" i="1"/>
  <c r="A588" i="1"/>
  <c r="A587" i="1"/>
  <c r="A586" i="1"/>
  <c r="A585" i="1"/>
  <c r="A584" i="1"/>
  <c r="A583" i="1"/>
  <c r="A582" i="1"/>
  <c r="A581" i="1"/>
  <c r="A580" i="1"/>
  <c r="A579" i="1"/>
  <c r="A578" i="1"/>
  <c r="A577" i="1"/>
  <c r="A576" i="1"/>
  <c r="A575" i="1"/>
  <c r="A574" i="1"/>
  <c r="A573" i="1"/>
  <c r="A572" i="1"/>
  <c r="A571" i="1"/>
  <c r="A570" i="1"/>
  <c r="A569" i="1"/>
  <c r="A568" i="1"/>
  <c r="A567"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C355" i="1"/>
  <c r="E355" i="1" s="1"/>
  <c r="GD42" i="3"/>
  <c r="GD46" i="3" s="1"/>
  <c r="GC42" i="3"/>
  <c r="GC44" i="3" s="1"/>
  <c r="GB42" i="3"/>
  <c r="GB45" i="3" s="1"/>
  <c r="GA42" i="3"/>
  <c r="GA46" i="3" s="1"/>
  <c r="FZ41" i="3"/>
  <c r="FZ40" i="3"/>
  <c r="FZ39" i="3"/>
  <c r="FZ38" i="3"/>
  <c r="FZ37" i="3"/>
  <c r="FZ36" i="3"/>
  <c r="FZ35" i="3"/>
  <c r="FZ34" i="3"/>
  <c r="FZ33" i="3"/>
  <c r="FZ32" i="3"/>
  <c r="FZ31" i="3"/>
  <c r="FZ30" i="3"/>
  <c r="FZ29" i="3"/>
  <c r="FZ28" i="3"/>
  <c r="FZ27" i="3"/>
  <c r="FZ26" i="3"/>
  <c r="FZ25" i="3"/>
  <c r="FZ24" i="3"/>
  <c r="FZ23" i="3"/>
  <c r="FZ22" i="3"/>
  <c r="FZ21" i="3"/>
  <c r="FZ20" i="3"/>
  <c r="FZ19" i="3"/>
  <c r="FZ18" i="3"/>
  <c r="FZ17" i="3"/>
  <c r="FZ16" i="3"/>
  <c r="FZ15" i="3"/>
  <c r="FZ14" i="3"/>
  <c r="FZ13" i="3"/>
  <c r="FZ12" i="3"/>
  <c r="FZ11" i="3"/>
  <c r="FZ10" i="3"/>
  <c r="FZ9" i="3"/>
  <c r="FZ8" i="3"/>
  <c r="FZ7" i="3"/>
  <c r="FZ6" i="3"/>
  <c r="FZ5" i="3"/>
  <c r="FZ4" i="3"/>
  <c r="FZ3" i="3"/>
  <c r="FZ2" i="3"/>
  <c r="FY42" i="3"/>
  <c r="FY43" i="3" s="1"/>
  <c r="FX42" i="3"/>
  <c r="FX44" i="3" s="1"/>
  <c r="FW42" i="3"/>
  <c r="FW45" i="3" s="1"/>
  <c r="FV42" i="3"/>
  <c r="FV46" i="3" s="1"/>
  <c r="FU41" i="3"/>
  <c r="FU40" i="3"/>
  <c r="FU39" i="3"/>
  <c r="FU38" i="3"/>
  <c r="FU37" i="3"/>
  <c r="FU36" i="3"/>
  <c r="FU35" i="3"/>
  <c r="FU34" i="3"/>
  <c r="FU33" i="3"/>
  <c r="FU32" i="3"/>
  <c r="FU31" i="3"/>
  <c r="FU30" i="3"/>
  <c r="FU29" i="3"/>
  <c r="FU28" i="3"/>
  <c r="FU27" i="3"/>
  <c r="FU26" i="3"/>
  <c r="FU25" i="3"/>
  <c r="FU24" i="3"/>
  <c r="FU23" i="3"/>
  <c r="FU22" i="3"/>
  <c r="FU21" i="3"/>
  <c r="FU20" i="3"/>
  <c r="FU19" i="3"/>
  <c r="FU18" i="3"/>
  <c r="FU17" i="3"/>
  <c r="FU16" i="3"/>
  <c r="FU15" i="3"/>
  <c r="FU14" i="3"/>
  <c r="FU13" i="3"/>
  <c r="FU12" i="3"/>
  <c r="FU11" i="3"/>
  <c r="FU10" i="3"/>
  <c r="FU9" i="3"/>
  <c r="FU8" i="3"/>
  <c r="FU7" i="3"/>
  <c r="FU6" i="3"/>
  <c r="FU5" i="3"/>
  <c r="FU4" i="3"/>
  <c r="FU3" i="3"/>
  <c r="FU2" i="3"/>
  <c r="FT42" i="3"/>
  <c r="FT46" i="3" s="1"/>
  <c r="FS42" i="3"/>
  <c r="FS44" i="3" s="1"/>
  <c r="FR42" i="3"/>
  <c r="FR45" i="3" s="1"/>
  <c r="FQ42" i="3"/>
  <c r="FQ46" i="3" s="1"/>
  <c r="FP41" i="3"/>
  <c r="FP40" i="3"/>
  <c r="FP39" i="3"/>
  <c r="FP38" i="3"/>
  <c r="FP37" i="3"/>
  <c r="FP36" i="3"/>
  <c r="FP35" i="3"/>
  <c r="FP34" i="3"/>
  <c r="FP33" i="3"/>
  <c r="FP32" i="3"/>
  <c r="FP31" i="3"/>
  <c r="FP30" i="3"/>
  <c r="FP29" i="3"/>
  <c r="FP28" i="3"/>
  <c r="FP27" i="3"/>
  <c r="FP26" i="3"/>
  <c r="FP25" i="3"/>
  <c r="FP24" i="3"/>
  <c r="FP23" i="3"/>
  <c r="FP22" i="3"/>
  <c r="FP21" i="3"/>
  <c r="FP20" i="3"/>
  <c r="FP19" i="3"/>
  <c r="FP18" i="3"/>
  <c r="FP17" i="3"/>
  <c r="FP16" i="3"/>
  <c r="FP15" i="3"/>
  <c r="FP14" i="3"/>
  <c r="FP13" i="3"/>
  <c r="FP12" i="3"/>
  <c r="FP11" i="3"/>
  <c r="FP10" i="3"/>
  <c r="FP9" i="3"/>
  <c r="FP8" i="3"/>
  <c r="FP7" i="3"/>
  <c r="FP6" i="3"/>
  <c r="FP5" i="3"/>
  <c r="FP4" i="3"/>
  <c r="FP3" i="3"/>
  <c r="FP2" i="3"/>
  <c r="FO42" i="3"/>
  <c r="FO46" i="3" s="1"/>
  <c r="FN42" i="3"/>
  <c r="FN44" i="3" s="1"/>
  <c r="FM42" i="3"/>
  <c r="FM45" i="3" s="1"/>
  <c r="FL42" i="3"/>
  <c r="FL46" i="3" s="1"/>
  <c r="FK41" i="3"/>
  <c r="FK40" i="3"/>
  <c r="FK39" i="3"/>
  <c r="FK38" i="3"/>
  <c r="FK37" i="3"/>
  <c r="FK36" i="3"/>
  <c r="FK35" i="3"/>
  <c r="FK34" i="3"/>
  <c r="FK33" i="3"/>
  <c r="FK32" i="3"/>
  <c r="FK31" i="3"/>
  <c r="FK30" i="3"/>
  <c r="FK29" i="3"/>
  <c r="FK28" i="3"/>
  <c r="FK27" i="3"/>
  <c r="FK26" i="3"/>
  <c r="FK25" i="3"/>
  <c r="FK24" i="3"/>
  <c r="FK23" i="3"/>
  <c r="FK22" i="3"/>
  <c r="FK21" i="3"/>
  <c r="FK20" i="3"/>
  <c r="FK19" i="3"/>
  <c r="FK18" i="3"/>
  <c r="FK17" i="3"/>
  <c r="FK16" i="3"/>
  <c r="FK15" i="3"/>
  <c r="FK14" i="3"/>
  <c r="FK13" i="3"/>
  <c r="FK12" i="3"/>
  <c r="FK11" i="3"/>
  <c r="FK10" i="3"/>
  <c r="FK9" i="3"/>
  <c r="FK8" i="3"/>
  <c r="FK7" i="3"/>
  <c r="FK6" i="3"/>
  <c r="FK5" i="3"/>
  <c r="FK4" i="3"/>
  <c r="FK3" i="3"/>
  <c r="FK2" i="3"/>
  <c r="FJ42" i="3"/>
  <c r="FJ43" i="3" s="1"/>
  <c r="FI42" i="3"/>
  <c r="FI44" i="3" s="1"/>
  <c r="FH42" i="3"/>
  <c r="FH46" i="3" s="1"/>
  <c r="FG42" i="3"/>
  <c r="FG46" i="3" s="1"/>
  <c r="FF41" i="3"/>
  <c r="FF40" i="3"/>
  <c r="FF39" i="3"/>
  <c r="FF38" i="3"/>
  <c r="FF37" i="3"/>
  <c r="FF36" i="3"/>
  <c r="FF35" i="3"/>
  <c r="FF34" i="3"/>
  <c r="FF33" i="3"/>
  <c r="FF32" i="3"/>
  <c r="FF31" i="3"/>
  <c r="FF30" i="3"/>
  <c r="FF29" i="3"/>
  <c r="FF28" i="3"/>
  <c r="FF27" i="3"/>
  <c r="FF26" i="3"/>
  <c r="FF25" i="3"/>
  <c r="FF24" i="3"/>
  <c r="FF23" i="3"/>
  <c r="FF22" i="3"/>
  <c r="FF21" i="3"/>
  <c r="FF20" i="3"/>
  <c r="FF19" i="3"/>
  <c r="FF18" i="3"/>
  <c r="FF17" i="3"/>
  <c r="FF16" i="3"/>
  <c r="FF15" i="3"/>
  <c r="FF14" i="3"/>
  <c r="FF13" i="3"/>
  <c r="FF12" i="3"/>
  <c r="FF11" i="3"/>
  <c r="FF10" i="3"/>
  <c r="FF9" i="3"/>
  <c r="FF8" i="3"/>
  <c r="FF7" i="3"/>
  <c r="FF6" i="3"/>
  <c r="FF5" i="3"/>
  <c r="FF4" i="3"/>
  <c r="FF3" i="3"/>
  <c r="FF2" i="3"/>
  <c r="FE42" i="3"/>
  <c r="FE43" i="3" s="1"/>
  <c r="FD42" i="3"/>
  <c r="FD44" i="3" s="1"/>
  <c r="FC42" i="3"/>
  <c r="FC45" i="3" s="1"/>
  <c r="FB42" i="3"/>
  <c r="FB46" i="3" s="1"/>
  <c r="FA41" i="3"/>
  <c r="FA40" i="3"/>
  <c r="FA39" i="3"/>
  <c r="FA38" i="3"/>
  <c r="FA37" i="3"/>
  <c r="FA36" i="3"/>
  <c r="FA35" i="3"/>
  <c r="FA34" i="3"/>
  <c r="FA33" i="3"/>
  <c r="FA32" i="3"/>
  <c r="FA31" i="3"/>
  <c r="FA30" i="3"/>
  <c r="FA29" i="3"/>
  <c r="FA28" i="3"/>
  <c r="FA27" i="3"/>
  <c r="FA26" i="3"/>
  <c r="FA25" i="3"/>
  <c r="FA24" i="3"/>
  <c r="FA23" i="3"/>
  <c r="FA22" i="3"/>
  <c r="FA21" i="3"/>
  <c r="FA20" i="3"/>
  <c r="FA19" i="3"/>
  <c r="FA18" i="3"/>
  <c r="FA17" i="3"/>
  <c r="FA16" i="3"/>
  <c r="FA15" i="3"/>
  <c r="FA14" i="3"/>
  <c r="FA13" i="3"/>
  <c r="FA12" i="3"/>
  <c r="FA11" i="3"/>
  <c r="FA10" i="3"/>
  <c r="FA9" i="3"/>
  <c r="FA8" i="3"/>
  <c r="FA7" i="3"/>
  <c r="FA6" i="3"/>
  <c r="FA5" i="3"/>
  <c r="FA4" i="3"/>
  <c r="FA3" i="3"/>
  <c r="FA2" i="3"/>
  <c r="EZ42" i="3"/>
  <c r="EZ43" i="3" s="1"/>
  <c r="EY42" i="3"/>
  <c r="EY44" i="3" s="1"/>
  <c r="EX42" i="3"/>
  <c r="EX46" i="3" s="1"/>
  <c r="EW42" i="3"/>
  <c r="EW46" i="3" s="1"/>
  <c r="EV41" i="3"/>
  <c r="EV40" i="3"/>
  <c r="EV39" i="3"/>
  <c r="EV38" i="3"/>
  <c r="EV37" i="3"/>
  <c r="EV36" i="3"/>
  <c r="EV35" i="3"/>
  <c r="EV34" i="3"/>
  <c r="EV33" i="3"/>
  <c r="EV32" i="3"/>
  <c r="EV31" i="3"/>
  <c r="EV30" i="3"/>
  <c r="EV29" i="3"/>
  <c r="EV28" i="3"/>
  <c r="EV27" i="3"/>
  <c r="EV26" i="3"/>
  <c r="EV25" i="3"/>
  <c r="EV24" i="3"/>
  <c r="EV23" i="3"/>
  <c r="EV22" i="3"/>
  <c r="EV21" i="3"/>
  <c r="EV20" i="3"/>
  <c r="EV19" i="3"/>
  <c r="EV18" i="3"/>
  <c r="EV17" i="3"/>
  <c r="EV16" i="3"/>
  <c r="EV15" i="3"/>
  <c r="EV14" i="3"/>
  <c r="EV13" i="3"/>
  <c r="EV12" i="3"/>
  <c r="EV11" i="3"/>
  <c r="EV10" i="3"/>
  <c r="EV9" i="3"/>
  <c r="EV8" i="3"/>
  <c r="EV7" i="3"/>
  <c r="EV6" i="3"/>
  <c r="EV5" i="3"/>
  <c r="EV4" i="3"/>
  <c r="EV3" i="3"/>
  <c r="EV2" i="3"/>
  <c r="EU42" i="3"/>
  <c r="EU46" i="3" s="1"/>
  <c r="ET42" i="3"/>
  <c r="ET44" i="3" s="1"/>
  <c r="ES42" i="3"/>
  <c r="ES45" i="3" s="1"/>
  <c r="ER42" i="3"/>
  <c r="ER46" i="3" s="1"/>
  <c r="EQ41" i="3"/>
  <c r="EQ40" i="3"/>
  <c r="EQ39" i="3"/>
  <c r="EQ38" i="3"/>
  <c r="EQ37" i="3"/>
  <c r="EQ36" i="3"/>
  <c r="EQ35" i="3"/>
  <c r="EQ34" i="3"/>
  <c r="EQ33" i="3"/>
  <c r="EQ32" i="3"/>
  <c r="EQ31" i="3"/>
  <c r="EQ30" i="3"/>
  <c r="EQ29" i="3"/>
  <c r="EQ28" i="3"/>
  <c r="EQ27" i="3"/>
  <c r="EQ26" i="3"/>
  <c r="EQ25" i="3"/>
  <c r="EQ24" i="3"/>
  <c r="EQ23" i="3"/>
  <c r="EQ22" i="3"/>
  <c r="EQ21" i="3"/>
  <c r="EQ20" i="3"/>
  <c r="EQ19" i="3"/>
  <c r="EQ18" i="3"/>
  <c r="EQ17" i="3"/>
  <c r="EQ16" i="3"/>
  <c r="EQ15" i="3"/>
  <c r="EQ14" i="3"/>
  <c r="EQ13" i="3"/>
  <c r="EQ12" i="3"/>
  <c r="EQ11" i="3"/>
  <c r="EQ10" i="3"/>
  <c r="EQ9" i="3"/>
  <c r="EQ8" i="3"/>
  <c r="EQ7" i="3"/>
  <c r="EQ6" i="3"/>
  <c r="EQ5" i="3"/>
  <c r="EQ4" i="3"/>
  <c r="EQ3" i="3"/>
  <c r="EQ2" i="3"/>
  <c r="EP42" i="3"/>
  <c r="EP43" i="3" s="1"/>
  <c r="EO42" i="3"/>
  <c r="EO44" i="3" s="1"/>
  <c r="EN42" i="3"/>
  <c r="EN45" i="3" s="1"/>
  <c r="EM42" i="3"/>
  <c r="EM46" i="3" s="1"/>
  <c r="EL41" i="3"/>
  <c r="EL40" i="3"/>
  <c r="EL39" i="3"/>
  <c r="EL38" i="3"/>
  <c r="EL37" i="3"/>
  <c r="EL36" i="3"/>
  <c r="EL35" i="3"/>
  <c r="EL34" i="3"/>
  <c r="EL33" i="3"/>
  <c r="EL32" i="3"/>
  <c r="EL31" i="3"/>
  <c r="EL30" i="3"/>
  <c r="EL29" i="3"/>
  <c r="EL28" i="3"/>
  <c r="EL27" i="3"/>
  <c r="EL26" i="3"/>
  <c r="EL25" i="3"/>
  <c r="EL24" i="3"/>
  <c r="EL23" i="3"/>
  <c r="EL22" i="3"/>
  <c r="EL21" i="3"/>
  <c r="EL20" i="3"/>
  <c r="EL19" i="3"/>
  <c r="EL18" i="3"/>
  <c r="EL17" i="3"/>
  <c r="EL16" i="3"/>
  <c r="EL15" i="3"/>
  <c r="EL14" i="3"/>
  <c r="EL13" i="3"/>
  <c r="EL12" i="3"/>
  <c r="EL11" i="3"/>
  <c r="EL10" i="3"/>
  <c r="EL9" i="3"/>
  <c r="EL8" i="3"/>
  <c r="EL7" i="3"/>
  <c r="EL6" i="3"/>
  <c r="EL5" i="3"/>
  <c r="EL4" i="3"/>
  <c r="EL3" i="3"/>
  <c r="EL2" i="3"/>
  <c r="EK42" i="3"/>
  <c r="EK43" i="3" s="1"/>
  <c r="EJ42" i="3"/>
  <c r="EJ44" i="3" s="1"/>
  <c r="EI42" i="3"/>
  <c r="EI46" i="3" s="1"/>
  <c r="EH42" i="3"/>
  <c r="EH46" i="3" s="1"/>
  <c r="EG41" i="3"/>
  <c r="EG40" i="3"/>
  <c r="EG39" i="3"/>
  <c r="EG38" i="3"/>
  <c r="EG37" i="3"/>
  <c r="EG36" i="3"/>
  <c r="EG35" i="3"/>
  <c r="EG34" i="3"/>
  <c r="EG33" i="3"/>
  <c r="EG32" i="3"/>
  <c r="EG31" i="3"/>
  <c r="EG30" i="3"/>
  <c r="EG29" i="3"/>
  <c r="EG28" i="3"/>
  <c r="EG27" i="3"/>
  <c r="EG26" i="3"/>
  <c r="EG25" i="3"/>
  <c r="EG24" i="3"/>
  <c r="EG23" i="3"/>
  <c r="EG22" i="3"/>
  <c r="EG21" i="3"/>
  <c r="EG20" i="3"/>
  <c r="EG19" i="3"/>
  <c r="EG18" i="3"/>
  <c r="EG17" i="3"/>
  <c r="EG16" i="3"/>
  <c r="EG15" i="3"/>
  <c r="EG14" i="3"/>
  <c r="EG13" i="3"/>
  <c r="EG12" i="3"/>
  <c r="EG11" i="3"/>
  <c r="EG10" i="3"/>
  <c r="EG9" i="3"/>
  <c r="EG8" i="3"/>
  <c r="EG7" i="3"/>
  <c r="EG6" i="3"/>
  <c r="EG5" i="3"/>
  <c r="EG4" i="3"/>
  <c r="EG3" i="3"/>
  <c r="EG2" i="3"/>
  <c r="EF42" i="3"/>
  <c r="EF43" i="3" s="1"/>
  <c r="EE42" i="3"/>
  <c r="EE44" i="3" s="1"/>
  <c r="ED42" i="3"/>
  <c r="ED45" i="3" s="1"/>
  <c r="EC42" i="3"/>
  <c r="EC46" i="3" s="1"/>
  <c r="EB7" i="3"/>
  <c r="EB41" i="3"/>
  <c r="EB40" i="3"/>
  <c r="EB39" i="3"/>
  <c r="EB38" i="3"/>
  <c r="EB37" i="3"/>
  <c r="EB36" i="3"/>
  <c r="EB35" i="3"/>
  <c r="EB34" i="3"/>
  <c r="EB33" i="3"/>
  <c r="EB32" i="3"/>
  <c r="EB31" i="3"/>
  <c r="EB30" i="3"/>
  <c r="EB29" i="3"/>
  <c r="EB28" i="3"/>
  <c r="EB27" i="3"/>
  <c r="EB26" i="3"/>
  <c r="EB25" i="3"/>
  <c r="EB24" i="3"/>
  <c r="EB23" i="3"/>
  <c r="EB22" i="3"/>
  <c r="EB21" i="3"/>
  <c r="EB20" i="3"/>
  <c r="EB19" i="3"/>
  <c r="EB18" i="3"/>
  <c r="EB17" i="3"/>
  <c r="EB16" i="3"/>
  <c r="EB15" i="3"/>
  <c r="EB14" i="3"/>
  <c r="EB13" i="3"/>
  <c r="EB12" i="3"/>
  <c r="EB11" i="3"/>
  <c r="EB10" i="3"/>
  <c r="EB9" i="3"/>
  <c r="EB8" i="3"/>
  <c r="EB6" i="3"/>
  <c r="EB5" i="3"/>
  <c r="EB4" i="3"/>
  <c r="EB3" i="3"/>
  <c r="EB2" i="3"/>
  <c r="EA42" i="3"/>
  <c r="EA43" i="3" s="1"/>
  <c r="DZ42" i="3"/>
  <c r="DZ44" i="3" s="1"/>
  <c r="DY42" i="3"/>
  <c r="DY46" i="3" s="1"/>
  <c r="DX42" i="3"/>
  <c r="DX46" i="3" s="1"/>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13" i="3"/>
  <c r="DW12" i="3"/>
  <c r="DW11" i="3"/>
  <c r="DW10" i="3"/>
  <c r="DW9" i="3"/>
  <c r="DW8" i="3"/>
  <c r="DW7" i="3"/>
  <c r="DW6" i="3"/>
  <c r="DW5" i="3"/>
  <c r="DW4" i="3"/>
  <c r="DW3" i="3"/>
  <c r="DW2" i="3"/>
  <c r="DV42" i="3"/>
  <c r="DV43" i="3" s="1"/>
  <c r="DU42" i="3"/>
  <c r="DU44" i="3" s="1"/>
  <c r="DT42" i="3"/>
  <c r="DT46" i="3" s="1"/>
  <c r="DS42" i="3"/>
  <c r="DS46" i="3" s="1"/>
  <c r="DR41" i="3"/>
  <c r="DR40" i="3"/>
  <c r="DR39" i="3"/>
  <c r="DR38" i="3"/>
  <c r="DR37" i="3"/>
  <c r="DR36" i="3"/>
  <c r="DR35" i="3"/>
  <c r="DR34" i="3"/>
  <c r="DR33" i="3"/>
  <c r="DR32" i="3"/>
  <c r="DR31" i="3"/>
  <c r="DR30" i="3"/>
  <c r="DR29" i="3"/>
  <c r="DR28" i="3"/>
  <c r="DR27" i="3"/>
  <c r="DR26" i="3"/>
  <c r="DR25" i="3"/>
  <c r="DR24" i="3"/>
  <c r="DR23" i="3"/>
  <c r="DR22" i="3"/>
  <c r="DR21" i="3"/>
  <c r="DR20" i="3"/>
  <c r="DR19" i="3"/>
  <c r="DR18" i="3"/>
  <c r="DR17" i="3"/>
  <c r="DR16" i="3"/>
  <c r="DR15" i="3"/>
  <c r="DR14" i="3"/>
  <c r="DR13" i="3"/>
  <c r="DR12" i="3"/>
  <c r="DR11" i="3"/>
  <c r="DR10" i="3"/>
  <c r="DR9" i="3"/>
  <c r="DR8" i="3"/>
  <c r="DR7" i="3"/>
  <c r="DR6" i="3"/>
  <c r="DR5" i="3"/>
  <c r="DR4" i="3"/>
  <c r="DR3" i="3"/>
  <c r="DR2" i="3"/>
  <c r="DQ42" i="3"/>
  <c r="DQ46" i="3" s="1"/>
  <c r="DP42" i="3"/>
  <c r="DP44" i="3" s="1"/>
  <c r="DO42" i="3"/>
  <c r="DO45" i="3" s="1"/>
  <c r="DN42" i="3"/>
  <c r="DN46" i="3" s="1"/>
  <c r="DM41" i="3"/>
  <c r="DM40" i="3"/>
  <c r="DM39" i="3"/>
  <c r="DM38" i="3"/>
  <c r="DM37" i="3"/>
  <c r="DM36" i="3"/>
  <c r="DM35" i="3"/>
  <c r="DM34" i="3"/>
  <c r="DM33" i="3"/>
  <c r="DM32" i="3"/>
  <c r="DM31" i="3"/>
  <c r="DM30" i="3"/>
  <c r="DM29" i="3"/>
  <c r="DM28" i="3"/>
  <c r="DM27" i="3"/>
  <c r="DM26" i="3"/>
  <c r="DM25" i="3"/>
  <c r="DM24" i="3"/>
  <c r="DM23" i="3"/>
  <c r="DM22" i="3"/>
  <c r="DM21" i="3"/>
  <c r="DM20" i="3"/>
  <c r="DM19" i="3"/>
  <c r="DM18" i="3"/>
  <c r="DM17" i="3"/>
  <c r="DM16" i="3"/>
  <c r="DM15" i="3"/>
  <c r="DM14" i="3"/>
  <c r="DM13" i="3"/>
  <c r="DM12" i="3"/>
  <c r="DM11" i="3"/>
  <c r="DM10" i="3"/>
  <c r="DM9" i="3"/>
  <c r="DM8" i="3"/>
  <c r="DM7" i="3"/>
  <c r="DM6" i="3"/>
  <c r="DM5" i="3"/>
  <c r="DM4" i="3"/>
  <c r="DM3" i="3"/>
  <c r="DM2" i="3"/>
  <c r="DL42" i="3"/>
  <c r="DL43" i="3" s="1"/>
  <c r="DK42" i="3"/>
  <c r="DK44" i="3" s="1"/>
  <c r="DJ42" i="3"/>
  <c r="DJ45" i="3" s="1"/>
  <c r="DI42" i="3"/>
  <c r="DI46" i="3" s="1"/>
  <c r="DH41" i="3"/>
  <c r="DH40" i="3"/>
  <c r="DH39" i="3"/>
  <c r="DH38" i="3"/>
  <c r="DH37" i="3"/>
  <c r="DH36" i="3"/>
  <c r="DH35" i="3"/>
  <c r="DH34" i="3"/>
  <c r="DH33" i="3"/>
  <c r="DH32" i="3"/>
  <c r="DH31" i="3"/>
  <c r="DH30" i="3"/>
  <c r="DH29" i="3"/>
  <c r="DH28" i="3"/>
  <c r="DH27" i="3"/>
  <c r="DH26" i="3"/>
  <c r="DH25" i="3"/>
  <c r="DH24" i="3"/>
  <c r="DH23" i="3"/>
  <c r="DH22" i="3"/>
  <c r="DH21" i="3"/>
  <c r="DH20" i="3"/>
  <c r="DH19" i="3"/>
  <c r="DH18" i="3"/>
  <c r="DH17" i="3"/>
  <c r="DH16" i="3"/>
  <c r="DH15" i="3"/>
  <c r="DH14" i="3"/>
  <c r="DH13" i="3"/>
  <c r="DH12" i="3"/>
  <c r="DH11" i="3"/>
  <c r="DH10" i="3"/>
  <c r="DH9" i="3"/>
  <c r="DH8" i="3"/>
  <c r="DH7" i="3"/>
  <c r="DH6" i="3"/>
  <c r="DH5" i="3"/>
  <c r="DH4" i="3"/>
  <c r="DH3" i="3"/>
  <c r="DH2" i="3"/>
  <c r="DG42" i="3"/>
  <c r="DG46" i="3" s="1"/>
  <c r="DF42" i="3"/>
  <c r="DF44" i="3" s="1"/>
  <c r="DE42" i="3"/>
  <c r="DE45" i="3" s="1"/>
  <c r="DD42" i="3"/>
  <c r="DD46" i="3" s="1"/>
  <c r="DC41" i="3"/>
  <c r="DC40" i="3"/>
  <c r="DC39" i="3"/>
  <c r="DC38" i="3"/>
  <c r="DC37" i="3"/>
  <c r="DC36" i="3"/>
  <c r="DC35" i="3"/>
  <c r="DC34" i="3"/>
  <c r="DC33" i="3"/>
  <c r="DC32" i="3"/>
  <c r="DC31" i="3"/>
  <c r="DC30" i="3"/>
  <c r="DC29" i="3"/>
  <c r="DC28" i="3"/>
  <c r="DC27" i="3"/>
  <c r="DC26" i="3"/>
  <c r="DC25" i="3"/>
  <c r="DC24" i="3"/>
  <c r="DC23" i="3"/>
  <c r="DC22" i="3"/>
  <c r="DC21" i="3"/>
  <c r="DC20" i="3"/>
  <c r="DC19" i="3"/>
  <c r="DC18" i="3"/>
  <c r="DC17" i="3"/>
  <c r="DC16" i="3"/>
  <c r="DC15" i="3"/>
  <c r="DC14" i="3"/>
  <c r="DC13" i="3"/>
  <c r="DC12" i="3"/>
  <c r="DC11" i="3"/>
  <c r="DC10" i="3"/>
  <c r="DC9" i="3"/>
  <c r="DC8" i="3"/>
  <c r="DC7" i="3"/>
  <c r="DC6" i="3"/>
  <c r="DC5" i="3"/>
  <c r="DC4" i="3"/>
  <c r="DC3" i="3"/>
  <c r="DC2" i="3"/>
  <c r="CX2" i="3"/>
  <c r="DB42" i="3"/>
  <c r="DB46" i="3" s="1"/>
  <c r="DA42" i="3"/>
  <c r="DA44" i="3" s="1"/>
  <c r="CZ42" i="3"/>
  <c r="CZ45" i="3" s="1"/>
  <c r="CY42" i="3"/>
  <c r="CY46" i="3" s="1"/>
  <c r="CX41" i="3"/>
  <c r="CX40" i="3"/>
  <c r="CX39" i="3"/>
  <c r="CX38" i="3"/>
  <c r="CX37" i="3"/>
  <c r="CX36" i="3"/>
  <c r="CX35" i="3"/>
  <c r="CX34" i="3"/>
  <c r="CX33" i="3"/>
  <c r="CX32" i="3"/>
  <c r="CX31" i="3"/>
  <c r="CX30" i="3"/>
  <c r="CX29" i="3"/>
  <c r="CX28" i="3"/>
  <c r="CX27" i="3"/>
  <c r="CX26" i="3"/>
  <c r="CX25" i="3"/>
  <c r="CX24" i="3"/>
  <c r="CX23" i="3"/>
  <c r="CX22" i="3"/>
  <c r="CX21" i="3"/>
  <c r="CX20" i="3"/>
  <c r="CX19" i="3"/>
  <c r="CX18" i="3"/>
  <c r="CX17" i="3"/>
  <c r="CX16" i="3"/>
  <c r="CX15" i="3"/>
  <c r="CX14" i="3"/>
  <c r="CX13" i="3"/>
  <c r="CX12" i="3"/>
  <c r="CX11" i="3"/>
  <c r="CX10" i="3"/>
  <c r="CX9" i="3"/>
  <c r="CX8" i="3"/>
  <c r="CX7" i="3"/>
  <c r="CX6" i="3"/>
  <c r="CX5" i="3"/>
  <c r="CX4" i="3"/>
  <c r="CX3" i="3"/>
  <c r="CW42" i="3"/>
  <c r="CW43" i="3" s="1"/>
  <c r="CV42" i="3"/>
  <c r="CV44" i="3" s="1"/>
  <c r="CU42" i="3"/>
  <c r="CU46" i="3" s="1"/>
  <c r="CT42" i="3"/>
  <c r="CT46" i="3" s="1"/>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13" i="3"/>
  <c r="CS12" i="3"/>
  <c r="CS11" i="3"/>
  <c r="CS10" i="3"/>
  <c r="CS9" i="3"/>
  <c r="CS8" i="3"/>
  <c r="CS7" i="3"/>
  <c r="CS6" i="3"/>
  <c r="CS5" i="3"/>
  <c r="CS4" i="3"/>
  <c r="CS3" i="3"/>
  <c r="CS2" i="3"/>
  <c r="CR42" i="3"/>
  <c r="CR43" i="3" s="1"/>
  <c r="CQ42" i="3"/>
  <c r="CQ44" i="3" s="1"/>
  <c r="CP42" i="3"/>
  <c r="CP45" i="3" s="1"/>
  <c r="CO42" i="3"/>
  <c r="CO46" i="3" s="1"/>
  <c r="CN41" i="3"/>
  <c r="CN40" i="3"/>
  <c r="CN39" i="3"/>
  <c r="CN38" i="3"/>
  <c r="CN37" i="3"/>
  <c r="CN36" i="3"/>
  <c r="CN35" i="3"/>
  <c r="CN34" i="3"/>
  <c r="CN33" i="3"/>
  <c r="CN32" i="3"/>
  <c r="CN31" i="3"/>
  <c r="CN30" i="3"/>
  <c r="CN29" i="3"/>
  <c r="CN28" i="3"/>
  <c r="CN27" i="3"/>
  <c r="CN26" i="3"/>
  <c r="CN25" i="3"/>
  <c r="CN24" i="3"/>
  <c r="CN23" i="3"/>
  <c r="CN22" i="3"/>
  <c r="CN21" i="3"/>
  <c r="CN20" i="3"/>
  <c r="CN19" i="3"/>
  <c r="CN18" i="3"/>
  <c r="CN17" i="3"/>
  <c r="CN16" i="3"/>
  <c r="CN15" i="3"/>
  <c r="CN14" i="3"/>
  <c r="CN13" i="3"/>
  <c r="CN12" i="3"/>
  <c r="CN11" i="3"/>
  <c r="CN10" i="3"/>
  <c r="CN9" i="3"/>
  <c r="CN8" i="3"/>
  <c r="CN7" i="3"/>
  <c r="CN6" i="3"/>
  <c r="CN5" i="3"/>
  <c r="CN4" i="3"/>
  <c r="CN3" i="3"/>
  <c r="CN2" i="3"/>
  <c r="CM42" i="3"/>
  <c r="CM46" i="3" s="1"/>
  <c r="CL42" i="3"/>
  <c r="CL44" i="3" s="1"/>
  <c r="CK42" i="3"/>
  <c r="CK45" i="3" s="1"/>
  <c r="CJ42" i="3"/>
  <c r="CJ46" i="3" s="1"/>
  <c r="CI41" i="3"/>
  <c r="CI40" i="3"/>
  <c r="CI39" i="3"/>
  <c r="CI38" i="3"/>
  <c r="CI37" i="3"/>
  <c r="CI36" i="3"/>
  <c r="CI35" i="3"/>
  <c r="CI34" i="3"/>
  <c r="CI33" i="3"/>
  <c r="CI32" i="3"/>
  <c r="CI31" i="3"/>
  <c r="CI30" i="3"/>
  <c r="CI29" i="3"/>
  <c r="CI28" i="3"/>
  <c r="CI27" i="3"/>
  <c r="CI26" i="3"/>
  <c r="CI25" i="3"/>
  <c r="CI24" i="3"/>
  <c r="CI23" i="3"/>
  <c r="CI22" i="3"/>
  <c r="CI21" i="3"/>
  <c r="CI20" i="3"/>
  <c r="CI19" i="3"/>
  <c r="CI18" i="3"/>
  <c r="CI17" i="3"/>
  <c r="CI16" i="3"/>
  <c r="CI15" i="3"/>
  <c r="CI14" i="3"/>
  <c r="CI13" i="3"/>
  <c r="CI12" i="3"/>
  <c r="CI11" i="3"/>
  <c r="CI10" i="3"/>
  <c r="CI9" i="3"/>
  <c r="CI8" i="3"/>
  <c r="CI7" i="3"/>
  <c r="CI6" i="3"/>
  <c r="CI5" i="3"/>
  <c r="CI4" i="3"/>
  <c r="CI3" i="3"/>
  <c r="CI2" i="3"/>
  <c r="CD2" i="3"/>
  <c r="CH42" i="3"/>
  <c r="CH46" i="3" s="1"/>
  <c r="CG42" i="3"/>
  <c r="CG45" i="3" s="1"/>
  <c r="CF42" i="3"/>
  <c r="CF46" i="3" s="1"/>
  <c r="CE42" i="3"/>
  <c r="CE43" i="3" s="1"/>
  <c r="CE47" i="3" s="1"/>
  <c r="CD41" i="3"/>
  <c r="CD40" i="3"/>
  <c r="CD39" i="3"/>
  <c r="CD38" i="3"/>
  <c r="CD37" i="3"/>
  <c r="CD36" i="3"/>
  <c r="CD35" i="3"/>
  <c r="CD34" i="3"/>
  <c r="CD33" i="3"/>
  <c r="CD32" i="3"/>
  <c r="CD31" i="3"/>
  <c r="CD30" i="3"/>
  <c r="CD29" i="3"/>
  <c r="CD28" i="3"/>
  <c r="CD27" i="3"/>
  <c r="CD26" i="3"/>
  <c r="CD25" i="3"/>
  <c r="CD24" i="3"/>
  <c r="CD23" i="3"/>
  <c r="CD22" i="3"/>
  <c r="CD21" i="3"/>
  <c r="CD20" i="3"/>
  <c r="CD19" i="3"/>
  <c r="CD18" i="3"/>
  <c r="CD17" i="3"/>
  <c r="CD16" i="3"/>
  <c r="CD15" i="3"/>
  <c r="CD14" i="3"/>
  <c r="CD13" i="3"/>
  <c r="CD12" i="3"/>
  <c r="CD11" i="3"/>
  <c r="CD10" i="3"/>
  <c r="CD9" i="3"/>
  <c r="CD8" i="3"/>
  <c r="CD7" i="3"/>
  <c r="CD6" i="3"/>
  <c r="CD5" i="3"/>
  <c r="CD4" i="3"/>
  <c r="CD3" i="3"/>
  <c r="CC42" i="3"/>
  <c r="CC43" i="3" s="1"/>
  <c r="CB42" i="3"/>
  <c r="CB44" i="3" s="1"/>
  <c r="CA42" i="3"/>
  <c r="CA45" i="3" s="1"/>
  <c r="BZ42" i="3"/>
  <c r="BZ46" i="3" s="1"/>
  <c r="BY41" i="3"/>
  <c r="BY40" i="3"/>
  <c r="BY39" i="3"/>
  <c r="BY38" i="3"/>
  <c r="BY37" i="3"/>
  <c r="BY36" i="3"/>
  <c r="BY35" i="3"/>
  <c r="BY34" i="3"/>
  <c r="BY33" i="3"/>
  <c r="BY32" i="3"/>
  <c r="BY31" i="3"/>
  <c r="BY30" i="3"/>
  <c r="BY29" i="3"/>
  <c r="BY28" i="3"/>
  <c r="BY27" i="3"/>
  <c r="BY26" i="3"/>
  <c r="BY25" i="3"/>
  <c r="BY24" i="3"/>
  <c r="BY23" i="3"/>
  <c r="BY22" i="3"/>
  <c r="BY21" i="3"/>
  <c r="BY20" i="3"/>
  <c r="BY19" i="3"/>
  <c r="BY18" i="3"/>
  <c r="BY17" i="3"/>
  <c r="BY16" i="3"/>
  <c r="BY15" i="3"/>
  <c r="BY14" i="3"/>
  <c r="BY13" i="3"/>
  <c r="BY12" i="3"/>
  <c r="BY11" i="3"/>
  <c r="BY10" i="3"/>
  <c r="BY9" i="3"/>
  <c r="BY8" i="3"/>
  <c r="BY7" i="3"/>
  <c r="BY6" i="3"/>
  <c r="BY5" i="3"/>
  <c r="BY4" i="3"/>
  <c r="BY3" i="3"/>
  <c r="BY2" i="3"/>
  <c r="BX42" i="3"/>
  <c r="BX46" i="3" s="1"/>
  <c r="BW42" i="3"/>
  <c r="BW44" i="3" s="1"/>
  <c r="BV42" i="3"/>
  <c r="BV45" i="3" s="1"/>
  <c r="BU42" i="3"/>
  <c r="BU46" i="3" s="1"/>
  <c r="BT41" i="3"/>
  <c r="BT40" i="3"/>
  <c r="BT39" i="3"/>
  <c r="BT38" i="3"/>
  <c r="BT37" i="3"/>
  <c r="BT36" i="3"/>
  <c r="BT35" i="3"/>
  <c r="BT34" i="3"/>
  <c r="BT33" i="3"/>
  <c r="BT32" i="3"/>
  <c r="BT31" i="3"/>
  <c r="BT30" i="3"/>
  <c r="BT29" i="3"/>
  <c r="BT28" i="3"/>
  <c r="BT27" i="3"/>
  <c r="BT26" i="3"/>
  <c r="BT25" i="3"/>
  <c r="BT24" i="3"/>
  <c r="BT23" i="3"/>
  <c r="BT22" i="3"/>
  <c r="BT21" i="3"/>
  <c r="BT20" i="3"/>
  <c r="BT19" i="3"/>
  <c r="BT18" i="3"/>
  <c r="BT17" i="3"/>
  <c r="BT16" i="3"/>
  <c r="BT15" i="3"/>
  <c r="BT14" i="3"/>
  <c r="BT13" i="3"/>
  <c r="BT12" i="3"/>
  <c r="BT11" i="3"/>
  <c r="BT10" i="3"/>
  <c r="BT9" i="3"/>
  <c r="BT8" i="3"/>
  <c r="BT7" i="3"/>
  <c r="BT6" i="3"/>
  <c r="BT5" i="3"/>
  <c r="BT4" i="3"/>
  <c r="BT3" i="3"/>
  <c r="BT2" i="3"/>
  <c r="BS42" i="3"/>
  <c r="BS43" i="3" s="1"/>
  <c r="BR42" i="3"/>
  <c r="BR44" i="3" s="1"/>
  <c r="BQ42" i="3"/>
  <c r="BQ46" i="3" s="1"/>
  <c r="BP42" i="3"/>
  <c r="BP46" i="3" s="1"/>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O7" i="3"/>
  <c r="BO6" i="3"/>
  <c r="BO5" i="3"/>
  <c r="BO4" i="3"/>
  <c r="BO3" i="3"/>
  <c r="BO2" i="3"/>
  <c r="BN42" i="3"/>
  <c r="BN43" i="3" s="1"/>
  <c r="BM42" i="3"/>
  <c r="BM44" i="3" s="1"/>
  <c r="BL42" i="3"/>
  <c r="BL45" i="3" s="1"/>
  <c r="BK42" i="3"/>
  <c r="BK46" i="3" s="1"/>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BJ5" i="3"/>
  <c r="BJ4" i="3"/>
  <c r="BJ3" i="3"/>
  <c r="BJ2" i="3"/>
  <c r="BI42" i="3"/>
  <c r="BI43" i="3" s="1"/>
  <c r="BI47" i="3" s="1"/>
  <c r="BH42" i="3"/>
  <c r="BH44" i="3" s="1"/>
  <c r="BG42" i="3"/>
  <c r="BG45" i="3" s="1"/>
  <c r="BF42" i="3"/>
  <c r="BF46" i="3" s="1"/>
  <c r="BE41" i="3"/>
  <c r="BE40" i="3"/>
  <c r="BE39" i="3"/>
  <c r="BE38" i="3"/>
  <c r="BE37" i="3"/>
  <c r="BE36" i="3"/>
  <c r="BE35" i="3"/>
  <c r="BE34" i="3"/>
  <c r="BE33" i="3"/>
  <c r="BE32" i="3"/>
  <c r="BE31" i="3"/>
  <c r="BE30" i="3"/>
  <c r="BE29" i="3"/>
  <c r="BE28" i="3"/>
  <c r="BE27" i="3"/>
  <c r="BE26" i="3"/>
  <c r="BE25" i="3"/>
  <c r="BE24" i="3"/>
  <c r="BE23" i="3"/>
  <c r="BE22" i="3"/>
  <c r="BE21" i="3"/>
  <c r="BE20" i="3"/>
  <c r="BE19" i="3"/>
  <c r="BE18" i="3"/>
  <c r="BE17" i="3"/>
  <c r="BE16" i="3"/>
  <c r="BE15" i="3"/>
  <c r="BE14" i="3"/>
  <c r="BE13" i="3"/>
  <c r="BE12" i="3"/>
  <c r="BE11" i="3"/>
  <c r="BE10" i="3"/>
  <c r="BE9" i="3"/>
  <c r="BE8" i="3"/>
  <c r="BE7" i="3"/>
  <c r="BE6" i="3"/>
  <c r="BE5" i="3"/>
  <c r="BE4" i="3"/>
  <c r="BE3" i="3"/>
  <c r="BE2" i="3"/>
  <c r="BD42" i="3"/>
  <c r="BD46" i="3" s="1"/>
  <c r="BC42" i="3"/>
  <c r="BC44" i="3" s="1"/>
  <c r="BB42" i="3"/>
  <c r="BB45" i="3" s="1"/>
  <c r="BA42" i="3"/>
  <c r="BA46" i="3" s="1"/>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Z4" i="3"/>
  <c r="AZ3" i="3"/>
  <c r="AZ2" i="3"/>
  <c r="AY42" i="3"/>
  <c r="AY43" i="3" s="1"/>
  <c r="AY47" i="3" s="1"/>
  <c r="AX42" i="3"/>
  <c r="AX44" i="3" s="1"/>
  <c r="AW42" i="3"/>
  <c r="AW45" i="3" s="1"/>
  <c r="AV42" i="3"/>
  <c r="AV46" i="3" s="1"/>
  <c r="AU41"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U10" i="3"/>
  <c r="AU9" i="3"/>
  <c r="AU8" i="3"/>
  <c r="AU7" i="3"/>
  <c r="AU6" i="3"/>
  <c r="AU5" i="3"/>
  <c r="AU4" i="3"/>
  <c r="AU3" i="3"/>
  <c r="AU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P10" i="3"/>
  <c r="AP9" i="3"/>
  <c r="AP8" i="3"/>
  <c r="AP7" i="3"/>
  <c r="AP6" i="3"/>
  <c r="AP5" i="3"/>
  <c r="AP4" i="3"/>
  <c r="AP3" i="3"/>
  <c r="AP2" i="3"/>
  <c r="AT42" i="3"/>
  <c r="AT43" i="3" s="1"/>
  <c r="AT47" i="3" s="1"/>
  <c r="AS42" i="3"/>
  <c r="AS44" i="3" s="1"/>
  <c r="AR42" i="3"/>
  <c r="AR45" i="3" s="1"/>
  <c r="AQ42" i="3"/>
  <c r="AQ46" i="3" s="1"/>
  <c r="AO42" i="3"/>
  <c r="AO46" i="3" s="1"/>
  <c r="AN42" i="3"/>
  <c r="AN44" i="3" s="1"/>
  <c r="AM42" i="3"/>
  <c r="AM45" i="3" s="1"/>
  <c r="AL42" i="3"/>
  <c r="AL46" i="3" s="1"/>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K6" i="3"/>
  <c r="AK5" i="3"/>
  <c r="AK4" i="3"/>
  <c r="AK3" i="3"/>
  <c r="AK2" i="3"/>
  <c r="AJ42" i="3"/>
  <c r="AJ46" i="3" s="1"/>
  <c r="AI42" i="3"/>
  <c r="AI44" i="3" s="1"/>
  <c r="AH42" i="3"/>
  <c r="AH45" i="3" s="1"/>
  <c r="AG42" i="3"/>
  <c r="AG46" i="3" s="1"/>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AF4" i="3"/>
  <c r="AF3" i="3"/>
  <c r="AF2" i="3"/>
  <c r="AE42" i="3"/>
  <c r="AE46" i="3" s="1"/>
  <c r="AD42" i="3"/>
  <c r="AD44" i="3" s="1"/>
  <c r="AC42" i="3"/>
  <c r="AC45" i="3" s="1"/>
  <c r="AB42" i="3"/>
  <c r="AB46" i="3" s="1"/>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3" i="3"/>
  <c r="AA12" i="3"/>
  <c r="AA11" i="3"/>
  <c r="AA10" i="3"/>
  <c r="AA9" i="3"/>
  <c r="AA8" i="3"/>
  <c r="AA7" i="3"/>
  <c r="AA6" i="3"/>
  <c r="AA5" i="3"/>
  <c r="AA4" i="3"/>
  <c r="AA3" i="3"/>
  <c r="AA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 r="V2" i="3"/>
  <c r="Z42" i="3"/>
  <c r="Z43" i="3" s="1"/>
  <c r="Y42" i="3"/>
  <c r="Y44" i="3" s="1"/>
  <c r="X42" i="3"/>
  <c r="X45" i="3" s="1"/>
  <c r="W42" i="3"/>
  <c r="W46" i="3" s="1"/>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Q4" i="3"/>
  <c r="Q3" i="3"/>
  <c r="Q2" i="3"/>
  <c r="U42" i="3"/>
  <c r="U43" i="3" s="1"/>
  <c r="U47" i="3" s="1"/>
  <c r="T42" i="3"/>
  <c r="T44" i="3" s="1"/>
  <c r="S42" i="3"/>
  <c r="S46" i="3" s="1"/>
  <c r="R42" i="3"/>
  <c r="R46" i="3" s="1"/>
  <c r="L41" i="3"/>
  <c r="L40" i="3"/>
  <c r="L39" i="3"/>
  <c r="L38" i="3"/>
  <c r="L37" i="3"/>
  <c r="L36" i="3"/>
  <c r="L35" i="3"/>
  <c r="L34" i="3"/>
  <c r="L33"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L2" i="3"/>
  <c r="P42" i="3"/>
  <c r="P43" i="3" s="1"/>
  <c r="P47" i="3" s="1"/>
  <c r="O42" i="3"/>
  <c r="O44" i="3" s="1"/>
  <c r="N42" i="3"/>
  <c r="N45" i="3" s="1"/>
  <c r="M42" i="3"/>
  <c r="M46" i="3" s="1"/>
  <c r="K42" i="3"/>
  <c r="K43" i="3" s="1"/>
  <c r="K47" i="3" s="1"/>
  <c r="J42" i="3"/>
  <c r="J44" i="3" s="1"/>
  <c r="I42" i="3"/>
  <c r="I45" i="3" s="1"/>
  <c r="H42" i="3"/>
  <c r="H46" i="3" s="1"/>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FZ42" i="3" l="1"/>
  <c r="GD45" i="3"/>
  <c r="FZ46" i="3"/>
  <c r="FZ45" i="3"/>
  <c r="FZ43" i="3"/>
  <c r="FZ47" i="3" s="1"/>
  <c r="FZ44" i="3"/>
  <c r="FU42" i="3"/>
  <c r="FU43" i="3" s="1"/>
  <c r="FU47" i="3" s="1"/>
  <c r="GB43" i="3"/>
  <c r="GB49" i="3" s="1"/>
  <c r="GD44" i="3"/>
  <c r="GD43" i="3"/>
  <c r="GA43" i="3"/>
  <c r="GA47" i="3" s="1"/>
  <c r="GA44" i="3"/>
  <c r="FW44" i="3"/>
  <c r="FY47" i="3"/>
  <c r="E589" i="1"/>
  <c r="FJ47" i="3"/>
  <c r="E586" i="1"/>
  <c r="FE47" i="3"/>
  <c r="E585" i="1"/>
  <c r="EZ47" i="3"/>
  <c r="E584" i="1"/>
  <c r="EP47" i="3"/>
  <c r="E582" i="1"/>
  <c r="EK47" i="3"/>
  <c r="E581" i="1"/>
  <c r="EF47" i="3"/>
  <c r="E580" i="1"/>
  <c r="EA47" i="3"/>
  <c r="E579" i="1"/>
  <c r="DV47" i="3"/>
  <c r="E578" i="1"/>
  <c r="DL47" i="3"/>
  <c r="E576" i="1"/>
  <c r="CW47" i="3"/>
  <c r="E573" i="1"/>
  <c r="CR47" i="3"/>
  <c r="E572" i="1"/>
  <c r="CC47" i="3"/>
  <c r="BS47" i="3"/>
  <c r="E569" i="1"/>
  <c r="BN47" i="3"/>
  <c r="E568" i="1"/>
  <c r="Z47" i="3"/>
  <c r="E567" i="1"/>
  <c r="GC46" i="3"/>
  <c r="GC45" i="3"/>
  <c r="GB46" i="3"/>
  <c r="GC43" i="3"/>
  <c r="GC47" i="3" s="1"/>
  <c r="GB44" i="3"/>
  <c r="GA45" i="3"/>
  <c r="FV43" i="3"/>
  <c r="FV47" i="3" s="1"/>
  <c r="FT43" i="3"/>
  <c r="FW43" i="3"/>
  <c r="FW47" i="3" s="1"/>
  <c r="FV45" i="3"/>
  <c r="FV44" i="3"/>
  <c r="FT45" i="3"/>
  <c r="FX43" i="3"/>
  <c r="FX47" i="3" s="1"/>
  <c r="FY46" i="3"/>
  <c r="FY45" i="3"/>
  <c r="FX46" i="3"/>
  <c r="FY44" i="3"/>
  <c r="FX45" i="3"/>
  <c r="FW46" i="3"/>
  <c r="FP42" i="3"/>
  <c r="FP45" i="3" s="1"/>
  <c r="FR43" i="3"/>
  <c r="FR47" i="3" s="1"/>
  <c r="FT44" i="3"/>
  <c r="FQ43" i="3"/>
  <c r="FQ47" i="3" s="1"/>
  <c r="FQ44" i="3"/>
  <c r="FS45" i="3"/>
  <c r="FR46" i="3"/>
  <c r="FS43" i="3"/>
  <c r="FS47" i="3" s="1"/>
  <c r="FR44" i="3"/>
  <c r="FQ45" i="3"/>
  <c r="FS46" i="3"/>
  <c r="FK42" i="3"/>
  <c r="FK46" i="3" s="1"/>
  <c r="FO45" i="3"/>
  <c r="FO43" i="3"/>
  <c r="FF42" i="3"/>
  <c r="FF43" i="3" s="1"/>
  <c r="FF47" i="3" s="1"/>
  <c r="FI43" i="3"/>
  <c r="FI47" i="3" s="1"/>
  <c r="FM43" i="3"/>
  <c r="FO44" i="3"/>
  <c r="FL43" i="3"/>
  <c r="FL47" i="3" s="1"/>
  <c r="FL44" i="3"/>
  <c r="FN46" i="3"/>
  <c r="FN45" i="3"/>
  <c r="FM46" i="3"/>
  <c r="FN43" i="3"/>
  <c r="FN47" i="3" s="1"/>
  <c r="FM44" i="3"/>
  <c r="FL45" i="3"/>
  <c r="FA42" i="3"/>
  <c r="FA43" i="3" s="1"/>
  <c r="FC43" i="3"/>
  <c r="FC47" i="3" s="1"/>
  <c r="FG45" i="3"/>
  <c r="FB45" i="3"/>
  <c r="FG44" i="3"/>
  <c r="FH45" i="3"/>
  <c r="FH43" i="3"/>
  <c r="FH47" i="3" s="1"/>
  <c r="FH44" i="3"/>
  <c r="FJ46" i="3"/>
  <c r="FJ45" i="3"/>
  <c r="FI46" i="3"/>
  <c r="FG43" i="3"/>
  <c r="FG47" i="3" s="1"/>
  <c r="FJ44" i="3"/>
  <c r="FI45" i="3"/>
  <c r="FB44" i="3"/>
  <c r="FB43" i="3"/>
  <c r="FB47" i="3" s="1"/>
  <c r="FC44" i="3"/>
  <c r="EV42" i="3"/>
  <c r="EV43" i="3" s="1"/>
  <c r="EV47" i="3" s="1"/>
  <c r="EY43" i="3"/>
  <c r="EY47" i="3" s="1"/>
  <c r="FD43" i="3"/>
  <c r="FD47" i="3" s="1"/>
  <c r="FE46" i="3"/>
  <c r="FE45" i="3"/>
  <c r="FD46" i="3"/>
  <c r="FE44" i="3"/>
  <c r="FD45" i="3"/>
  <c r="FC46" i="3"/>
  <c r="EW45" i="3"/>
  <c r="EX45" i="3"/>
  <c r="EX44" i="3"/>
  <c r="EX43" i="3"/>
  <c r="EX47" i="3" s="1"/>
  <c r="EQ42" i="3"/>
  <c r="EQ43" i="3" s="1"/>
  <c r="EQ47" i="3" s="1"/>
  <c r="EU45" i="3"/>
  <c r="EW44" i="3"/>
  <c r="EV46" i="3"/>
  <c r="EZ45" i="3"/>
  <c r="EY46" i="3"/>
  <c r="EW43" i="3"/>
  <c r="EW47" i="3" s="1"/>
  <c r="EZ44" i="3"/>
  <c r="EY45" i="3"/>
  <c r="EZ46" i="3"/>
  <c r="EU43" i="3"/>
  <c r="EO43" i="3"/>
  <c r="EO47" i="3" s="1"/>
  <c r="ES43" i="3"/>
  <c r="ES47" i="3" s="1"/>
  <c r="EU44" i="3"/>
  <c r="ER43" i="3"/>
  <c r="ER44" i="3"/>
  <c r="ET45" i="3"/>
  <c r="ES46" i="3"/>
  <c r="ET43" i="3"/>
  <c r="ET47" i="3" s="1"/>
  <c r="ES44" i="3"/>
  <c r="ER45" i="3"/>
  <c r="ET46" i="3"/>
  <c r="EN44" i="3"/>
  <c r="EL42" i="3"/>
  <c r="EL43" i="3" s="1"/>
  <c r="EL47" i="3" s="1"/>
  <c r="EN43" i="3"/>
  <c r="EN47" i="3" s="1"/>
  <c r="EG42" i="3"/>
  <c r="EG43" i="3" s="1"/>
  <c r="EG47" i="3" s="1"/>
  <c r="EJ43" i="3"/>
  <c r="EJ47" i="3" s="1"/>
  <c r="EM44" i="3"/>
  <c r="EM45" i="3"/>
  <c r="EO46" i="3"/>
  <c r="EM43" i="3"/>
  <c r="EM47" i="3" s="1"/>
  <c r="EP44" i="3"/>
  <c r="EO45" i="3"/>
  <c r="EN46" i="3"/>
  <c r="EP46" i="3"/>
  <c r="EP45" i="3"/>
  <c r="EI43" i="3"/>
  <c r="EI47" i="3" s="1"/>
  <c r="EH44" i="3"/>
  <c r="EI45" i="3"/>
  <c r="EH45" i="3"/>
  <c r="EB42" i="3"/>
  <c r="EB43" i="3" s="1"/>
  <c r="EB47" i="3" s="1"/>
  <c r="EI44" i="3"/>
  <c r="EK45" i="3"/>
  <c r="EJ46" i="3"/>
  <c r="EH43" i="3"/>
  <c r="EH47" i="3" s="1"/>
  <c r="EK44" i="3"/>
  <c r="EJ45" i="3"/>
  <c r="EK46" i="3"/>
  <c r="EC45" i="3"/>
  <c r="ED43" i="3"/>
  <c r="ED47" i="3" s="1"/>
  <c r="EC43" i="3"/>
  <c r="EC47" i="3" s="1"/>
  <c r="ED44" i="3"/>
  <c r="DW42" i="3"/>
  <c r="DW43" i="3" s="1"/>
  <c r="DW47" i="3" s="1"/>
  <c r="EC44" i="3"/>
  <c r="DR42" i="3"/>
  <c r="DR43" i="3" s="1"/>
  <c r="DR47" i="3" s="1"/>
  <c r="DT43" i="3"/>
  <c r="DT47" i="3" s="1"/>
  <c r="EE43" i="3"/>
  <c r="EE47" i="3" s="1"/>
  <c r="EF46" i="3"/>
  <c r="EF45" i="3"/>
  <c r="EE46" i="3"/>
  <c r="EF44" i="3"/>
  <c r="EE45" i="3"/>
  <c r="ED46" i="3"/>
  <c r="DX44" i="3"/>
  <c r="DZ43" i="3"/>
  <c r="DZ47" i="3" s="1"/>
  <c r="DY45" i="3"/>
  <c r="DY43" i="3"/>
  <c r="DY47" i="3" s="1"/>
  <c r="DX45" i="3"/>
  <c r="DY44" i="3"/>
  <c r="EA46" i="3"/>
  <c r="EA45" i="3"/>
  <c r="DZ46" i="3"/>
  <c r="DX43" i="3"/>
  <c r="DX47" i="3" s="1"/>
  <c r="EA44" i="3"/>
  <c r="DZ45" i="3"/>
  <c r="DT44" i="3"/>
  <c r="DU43" i="3"/>
  <c r="DU47" i="3" s="1"/>
  <c r="DT45" i="3"/>
  <c r="DS45" i="3"/>
  <c r="DM42" i="3"/>
  <c r="DM43" i="3" s="1"/>
  <c r="DQ45" i="3"/>
  <c r="DS44" i="3"/>
  <c r="DV46" i="3"/>
  <c r="DS43" i="3"/>
  <c r="DS47" i="3" s="1"/>
  <c r="DV44" i="3"/>
  <c r="DU45" i="3"/>
  <c r="DV45" i="3"/>
  <c r="DU46" i="3"/>
  <c r="DQ43" i="3"/>
  <c r="DH42" i="3"/>
  <c r="DH43" i="3" s="1"/>
  <c r="DH47" i="3" s="1"/>
  <c r="DJ44" i="3"/>
  <c r="DO43" i="3"/>
  <c r="DO47" i="3" s="1"/>
  <c r="DQ44" i="3"/>
  <c r="DG45" i="3"/>
  <c r="DN43" i="3"/>
  <c r="DN47" i="3" s="1"/>
  <c r="DN44" i="3"/>
  <c r="DP45" i="3"/>
  <c r="DO46" i="3"/>
  <c r="DP43" i="3"/>
  <c r="DP47" i="3" s="1"/>
  <c r="DO44" i="3"/>
  <c r="DN45" i="3"/>
  <c r="DP46" i="3"/>
  <c r="DI43" i="3"/>
  <c r="DI47" i="3" s="1"/>
  <c r="DI44" i="3"/>
  <c r="DJ43" i="3"/>
  <c r="DJ47" i="3" s="1"/>
  <c r="DI45" i="3"/>
  <c r="DC42" i="3"/>
  <c r="DC45" i="3" s="1"/>
  <c r="DK43" i="3"/>
  <c r="DK47" i="3" s="1"/>
  <c r="DL46" i="3"/>
  <c r="DL45" i="3"/>
  <c r="DK46" i="3"/>
  <c r="DL44" i="3"/>
  <c r="DK45" i="3"/>
  <c r="DJ46" i="3"/>
  <c r="DG43" i="3"/>
  <c r="CX42" i="3"/>
  <c r="CX44" i="3" s="1"/>
  <c r="DE43" i="3"/>
  <c r="DE47" i="3" s="1"/>
  <c r="DG44" i="3"/>
  <c r="DB45" i="3"/>
  <c r="DD43" i="3"/>
  <c r="DD47" i="3" s="1"/>
  <c r="DD44" i="3"/>
  <c r="DF45" i="3"/>
  <c r="DE46" i="3"/>
  <c r="DF43" i="3"/>
  <c r="DF47" i="3" s="1"/>
  <c r="DE44" i="3"/>
  <c r="DD45" i="3"/>
  <c r="DF46" i="3"/>
  <c r="CS42" i="3"/>
  <c r="CS43" i="3" s="1"/>
  <c r="CS47" i="3" s="1"/>
  <c r="CU44" i="3"/>
  <c r="CT44" i="3"/>
  <c r="DB43" i="3"/>
  <c r="CV43" i="3"/>
  <c r="CV47" i="3" s="1"/>
  <c r="CU45" i="3"/>
  <c r="CZ43" i="3"/>
  <c r="CZ47" i="3" s="1"/>
  <c r="DB44" i="3"/>
  <c r="CU43" i="3"/>
  <c r="CU47" i="3" s="1"/>
  <c r="CT45" i="3"/>
  <c r="CY43" i="3"/>
  <c r="CY47" i="3" s="1"/>
  <c r="CY44" i="3"/>
  <c r="DA45" i="3"/>
  <c r="CZ46" i="3"/>
  <c r="DA43" i="3"/>
  <c r="DA47" i="3" s="1"/>
  <c r="CZ44" i="3"/>
  <c r="CY45" i="3"/>
  <c r="DA46" i="3"/>
  <c r="CW46" i="3"/>
  <c r="CV46" i="3"/>
  <c r="CT43" i="3"/>
  <c r="CT47" i="3" s="1"/>
  <c r="CW44" i="3"/>
  <c r="CV45" i="3"/>
  <c r="CW45" i="3"/>
  <c r="CN42" i="3"/>
  <c r="CN43" i="3" s="1"/>
  <c r="CP44" i="3"/>
  <c r="CP43" i="3"/>
  <c r="CP47" i="3" s="1"/>
  <c r="CO45" i="3"/>
  <c r="CO43" i="3"/>
  <c r="CO47" i="3" s="1"/>
  <c r="CO44" i="3"/>
  <c r="CQ43" i="3"/>
  <c r="CQ47" i="3" s="1"/>
  <c r="CR46" i="3"/>
  <c r="CR45" i="3"/>
  <c r="CQ46" i="3"/>
  <c r="CR44" i="3"/>
  <c r="CQ45" i="3"/>
  <c r="CP46" i="3"/>
  <c r="CK43" i="3"/>
  <c r="CK47" i="3" s="1"/>
  <c r="CJ44" i="3"/>
  <c r="CI42" i="3"/>
  <c r="CI43" i="3" s="1"/>
  <c r="CJ43" i="3"/>
  <c r="CJ47" i="3" s="1"/>
  <c r="CM43" i="3"/>
  <c r="CM47" i="3" s="1"/>
  <c r="CM45" i="3"/>
  <c r="CM44" i="3"/>
  <c r="CL45" i="3"/>
  <c r="CK46" i="3"/>
  <c r="CL43" i="3"/>
  <c r="CL47" i="3" s="1"/>
  <c r="CK44" i="3"/>
  <c r="CJ45" i="3"/>
  <c r="CL46" i="3"/>
  <c r="BY42" i="3"/>
  <c r="BY43" i="3" s="1"/>
  <c r="CD42" i="3"/>
  <c r="CD46" i="3" s="1"/>
  <c r="CF45" i="3"/>
  <c r="CH43" i="3"/>
  <c r="CE44" i="3"/>
  <c r="CH45" i="3"/>
  <c r="CF43" i="3"/>
  <c r="CF47" i="3" s="1"/>
  <c r="CH44" i="3"/>
  <c r="CG44" i="3"/>
  <c r="CE46" i="3"/>
  <c r="CG43" i="3"/>
  <c r="CG47" i="3" s="1"/>
  <c r="CF44" i="3"/>
  <c r="CE45" i="3"/>
  <c r="CG46" i="3"/>
  <c r="BZ43" i="3"/>
  <c r="BZ47" i="3" s="1"/>
  <c r="BZ45" i="3"/>
  <c r="CA44" i="3"/>
  <c r="BZ44" i="3"/>
  <c r="CA43" i="3"/>
  <c r="CA47" i="3" s="1"/>
  <c r="BU44" i="3"/>
  <c r="CB43" i="3"/>
  <c r="CB47" i="3" s="1"/>
  <c r="CC46" i="3"/>
  <c r="CC45" i="3"/>
  <c r="CB46" i="3"/>
  <c r="BY44" i="3"/>
  <c r="CC44" i="3"/>
  <c r="CB45" i="3"/>
  <c r="CA46" i="3"/>
  <c r="BV43" i="3"/>
  <c r="BV47" i="3" s="1"/>
  <c r="BT42" i="3"/>
  <c r="BT46" i="3" s="1"/>
  <c r="BU43" i="3"/>
  <c r="BU47" i="3" s="1"/>
  <c r="BX43" i="3"/>
  <c r="BX45" i="3"/>
  <c r="BX44" i="3"/>
  <c r="BW45" i="3"/>
  <c r="BV46" i="3"/>
  <c r="BW43" i="3"/>
  <c r="BW47" i="3" s="1"/>
  <c r="BV44" i="3"/>
  <c r="BU45" i="3"/>
  <c r="BW46" i="3"/>
  <c r="BE42" i="3"/>
  <c r="BE43" i="3" s="1"/>
  <c r="BE47" i="3" s="1"/>
  <c r="BJ42" i="3"/>
  <c r="BJ43" i="3" s="1"/>
  <c r="BJ47" i="3" s="1"/>
  <c r="BO42" i="3"/>
  <c r="BO43" i="3" s="1"/>
  <c r="BO47" i="3" s="1"/>
  <c r="BP44" i="3"/>
  <c r="BR43" i="3"/>
  <c r="BR47" i="3" s="1"/>
  <c r="BQ45" i="3"/>
  <c r="BQ43" i="3"/>
  <c r="BQ47" i="3" s="1"/>
  <c r="BP45" i="3"/>
  <c r="BQ44" i="3"/>
  <c r="BS46" i="3"/>
  <c r="BS45" i="3"/>
  <c r="BR46" i="3"/>
  <c r="BP43" i="3"/>
  <c r="BP47" i="3" s="1"/>
  <c r="BS44" i="3"/>
  <c r="BR45" i="3"/>
  <c r="BK44" i="3"/>
  <c r="BK45" i="3"/>
  <c r="BM43" i="3"/>
  <c r="BM47" i="3" s="1"/>
  <c r="BL43" i="3"/>
  <c r="BL47" i="3" s="1"/>
  <c r="BK43" i="3"/>
  <c r="BK47" i="3" s="1"/>
  <c r="BL44" i="3"/>
  <c r="BN46" i="3"/>
  <c r="BN45" i="3"/>
  <c r="BM46" i="3"/>
  <c r="BN44" i="3"/>
  <c r="BM45" i="3"/>
  <c r="BL46" i="3"/>
  <c r="BF43" i="3"/>
  <c r="BF47" i="3" s="1"/>
  <c r="BF45" i="3"/>
  <c r="BG44" i="3"/>
  <c r="BF44" i="3"/>
  <c r="BG43" i="3"/>
  <c r="BG47" i="3" s="1"/>
  <c r="AZ42" i="3"/>
  <c r="AZ44" i="3" s="1"/>
  <c r="BB43" i="3"/>
  <c r="BB47" i="3" s="1"/>
  <c r="BH43" i="3"/>
  <c r="BH47" i="3" s="1"/>
  <c r="BI46" i="3"/>
  <c r="BI45" i="3"/>
  <c r="BH46" i="3"/>
  <c r="BI44" i="3"/>
  <c r="BH45" i="3"/>
  <c r="BG46" i="3"/>
  <c r="AV45" i="3"/>
  <c r="BD43" i="3"/>
  <c r="BD47" i="3" s="1"/>
  <c r="BD44" i="3"/>
  <c r="BD45" i="3"/>
  <c r="AU42" i="3"/>
  <c r="AU43" i="3" s="1"/>
  <c r="AV43" i="3"/>
  <c r="AV47" i="3" s="1"/>
  <c r="BA43" i="3"/>
  <c r="BA47" i="3" s="1"/>
  <c r="BA44" i="3"/>
  <c r="BC46" i="3"/>
  <c r="BC45" i="3"/>
  <c r="BB46" i="3"/>
  <c r="BC43" i="3"/>
  <c r="BC47" i="3" s="1"/>
  <c r="BB44" i="3"/>
  <c r="BA45" i="3"/>
  <c r="AW43" i="3"/>
  <c r="AW47" i="3" s="1"/>
  <c r="AW44" i="3"/>
  <c r="AV44" i="3"/>
  <c r="AX43" i="3"/>
  <c r="AX47" i="3" s="1"/>
  <c r="AY46" i="3"/>
  <c r="AY45" i="3"/>
  <c r="AX46" i="3"/>
  <c r="AY44" i="3"/>
  <c r="AX45" i="3"/>
  <c r="AW46" i="3"/>
  <c r="AR44" i="3"/>
  <c r="AQ44" i="3"/>
  <c r="AR43" i="3"/>
  <c r="AR47" i="3" s="1"/>
  <c r="AQ45" i="3"/>
  <c r="AS43" i="3"/>
  <c r="AS47" i="3" s="1"/>
  <c r="AP42" i="3"/>
  <c r="AP43" i="3" s="1"/>
  <c r="AS46" i="3"/>
  <c r="AQ43" i="3"/>
  <c r="AQ47" i="3" s="1"/>
  <c r="AT44" i="3"/>
  <c r="AS45" i="3"/>
  <c r="AR46" i="3"/>
  <c r="AT46" i="3"/>
  <c r="AT45" i="3"/>
  <c r="AK42" i="3"/>
  <c r="AK45" i="3" s="1"/>
  <c r="AO45" i="3"/>
  <c r="AG44" i="3"/>
  <c r="AO43" i="3"/>
  <c r="AO47" i="3" s="1"/>
  <c r="AM43" i="3"/>
  <c r="AM47" i="3" s="1"/>
  <c r="AO44" i="3"/>
  <c r="AL43" i="3"/>
  <c r="AL44" i="3"/>
  <c r="AN46" i="3"/>
  <c r="AN45" i="3"/>
  <c r="AM46" i="3"/>
  <c r="AN43" i="3"/>
  <c r="AN47" i="3" s="1"/>
  <c r="AM44" i="3"/>
  <c r="AL45" i="3"/>
  <c r="AA42" i="3"/>
  <c r="AA46" i="3" s="1"/>
  <c r="AE45" i="3"/>
  <c r="AJ44" i="3"/>
  <c r="AH43" i="3"/>
  <c r="AH47" i="3" s="1"/>
  <c r="AF42" i="3"/>
  <c r="AF46" i="3" s="1"/>
  <c r="AG43" i="3"/>
  <c r="AG47" i="3" s="1"/>
  <c r="AJ45" i="3"/>
  <c r="AJ43" i="3"/>
  <c r="AJ47" i="3" s="1"/>
  <c r="AI46" i="3"/>
  <c r="AI45" i="3"/>
  <c r="AI43" i="3"/>
  <c r="AI47" i="3" s="1"/>
  <c r="AH44" i="3"/>
  <c r="AG45" i="3"/>
  <c r="AH46" i="3"/>
  <c r="AC43" i="3"/>
  <c r="AC47" i="3" s="1"/>
  <c r="AE44" i="3"/>
  <c r="AE43" i="3"/>
  <c r="AE47" i="3" s="1"/>
  <c r="AB43" i="3"/>
  <c r="AB47" i="3" s="1"/>
  <c r="AB44" i="3"/>
  <c r="AD46" i="3"/>
  <c r="AD45" i="3"/>
  <c r="AC46" i="3"/>
  <c r="AD43" i="3"/>
  <c r="AD47" i="3" s="1"/>
  <c r="AC44" i="3"/>
  <c r="AB45" i="3"/>
  <c r="X44" i="3"/>
  <c r="W44" i="3"/>
  <c r="V42" i="3"/>
  <c r="V43" i="3" s="1"/>
  <c r="V47" i="3" s="1"/>
  <c r="X43" i="3"/>
  <c r="X47" i="3" s="1"/>
  <c r="W45" i="3"/>
  <c r="Y43" i="3"/>
  <c r="Y47" i="3" s="1"/>
  <c r="Y46" i="3"/>
  <c r="W43" i="3"/>
  <c r="W47" i="3" s="1"/>
  <c r="Z44" i="3"/>
  <c r="Y45" i="3"/>
  <c r="X46" i="3"/>
  <c r="Z46" i="3"/>
  <c r="Z45" i="3"/>
  <c r="K45" i="3"/>
  <c r="R44" i="3"/>
  <c r="S45" i="3"/>
  <c r="Q42" i="3"/>
  <c r="Q43" i="3" s="1"/>
  <c r="S43" i="3"/>
  <c r="S47" i="3" s="1"/>
  <c r="R45" i="3"/>
  <c r="G42" i="3"/>
  <c r="G43" i="3" s="1"/>
  <c r="T43" i="3"/>
  <c r="T47" i="3" s="1"/>
  <c r="S44" i="3"/>
  <c r="U46" i="3"/>
  <c r="U45" i="3"/>
  <c r="T46" i="3"/>
  <c r="R43" i="3"/>
  <c r="R47" i="3" s="1"/>
  <c r="U44" i="3"/>
  <c r="T45" i="3"/>
  <c r="P45" i="3"/>
  <c r="P44" i="3"/>
  <c r="L42" i="3"/>
  <c r="L44" i="3" s="1"/>
  <c r="N43" i="3"/>
  <c r="N47" i="3" s="1"/>
  <c r="M43" i="3"/>
  <c r="M47" i="3" s="1"/>
  <c r="M44" i="3"/>
  <c r="O45" i="3"/>
  <c r="O43" i="3"/>
  <c r="O47" i="3" s="1"/>
  <c r="N44" i="3"/>
  <c r="M45" i="3"/>
  <c r="P46" i="3"/>
  <c r="O46" i="3"/>
  <c r="N46" i="3"/>
  <c r="I43" i="3"/>
  <c r="I47" i="3" s="1"/>
  <c r="H43" i="3"/>
  <c r="H47" i="3" s="1"/>
  <c r="H45" i="3"/>
  <c r="H44" i="3"/>
  <c r="J43" i="3"/>
  <c r="J47" i="3" s="1"/>
  <c r="I44" i="3"/>
  <c r="K46" i="3"/>
  <c r="J46" i="3"/>
  <c r="K44" i="3"/>
  <c r="J45" i="3"/>
  <c r="I46" i="3"/>
  <c r="F42" i="3"/>
  <c r="F44" i="3" s="1"/>
  <c r="E42" i="3"/>
  <c r="D42" i="3"/>
  <c r="D43" i="3" s="1"/>
  <c r="D47" i="3" s="1"/>
  <c r="C42" i="3"/>
  <c r="B42" i="3"/>
  <c r="B44" i="3" s="1"/>
  <c r="GB47" i="3" l="1"/>
  <c r="FV48" i="3"/>
  <c r="GC50" i="3"/>
  <c r="GA48" i="3"/>
  <c r="FU44" i="3"/>
  <c r="EL44" i="3"/>
  <c r="FU46" i="3"/>
  <c r="FU45" i="3"/>
  <c r="GD47" i="3"/>
  <c r="E590" i="1"/>
  <c r="FT47" i="3"/>
  <c r="E588" i="1"/>
  <c r="FO47" i="3"/>
  <c r="E587" i="1"/>
  <c r="EU47" i="3"/>
  <c r="E583" i="1"/>
  <c r="DQ47" i="3"/>
  <c r="E577" i="1"/>
  <c r="DG47" i="3"/>
  <c r="E575" i="1"/>
  <c r="DB47" i="3"/>
  <c r="E574" i="1"/>
  <c r="CH47" i="3"/>
  <c r="E571" i="1"/>
  <c r="BX47" i="3"/>
  <c r="E570" i="1"/>
  <c r="CN47" i="3"/>
  <c r="CO48" i="3"/>
  <c r="FK45" i="3"/>
  <c r="FK44" i="3"/>
  <c r="FW49" i="3"/>
  <c r="FI50" i="3"/>
  <c r="FX50" i="3"/>
  <c r="FP46" i="3"/>
  <c r="FK43" i="3"/>
  <c r="FK47" i="3" s="1"/>
  <c r="FP43" i="3"/>
  <c r="FP47" i="3" s="1"/>
  <c r="FP44" i="3"/>
  <c r="FF44" i="3"/>
  <c r="FF45" i="3"/>
  <c r="FR49" i="3"/>
  <c r="FH49" i="3"/>
  <c r="FM47" i="3"/>
  <c r="EQ46" i="3"/>
  <c r="FF46" i="3"/>
  <c r="FD50" i="3"/>
  <c r="FC49" i="3"/>
  <c r="FA46" i="3"/>
  <c r="EV44" i="3"/>
  <c r="EV45" i="3"/>
  <c r="FA44" i="3"/>
  <c r="FA47" i="3"/>
  <c r="FA45" i="3"/>
  <c r="FG48" i="3"/>
  <c r="EQ45" i="3"/>
  <c r="EY50" i="3"/>
  <c r="FB48" i="3"/>
  <c r="EQ44" i="3"/>
  <c r="EX49" i="3"/>
  <c r="EJ50" i="3"/>
  <c r="EW48" i="3"/>
  <c r="DM45" i="3"/>
  <c r="ER48" i="3"/>
  <c r="EN49" i="3"/>
  <c r="ER47" i="3"/>
  <c r="ES49" i="3"/>
  <c r="ET50" i="3"/>
  <c r="EO50" i="3"/>
  <c r="EL45" i="3"/>
  <c r="EL46" i="3"/>
  <c r="EG46" i="3"/>
  <c r="DR45" i="3"/>
  <c r="EG44" i="3"/>
  <c r="EG45" i="3"/>
  <c r="DR44" i="3"/>
  <c r="EC48" i="3"/>
  <c r="EM48" i="3"/>
  <c r="EB46" i="3"/>
  <c r="EB44" i="3"/>
  <c r="DR46" i="3"/>
  <c r="EB45" i="3"/>
  <c r="EI49" i="3"/>
  <c r="DY49" i="3"/>
  <c r="DT49" i="3"/>
  <c r="EH48" i="3"/>
  <c r="DW46" i="3"/>
  <c r="DW44" i="3"/>
  <c r="DW45" i="3"/>
  <c r="EE50" i="3"/>
  <c r="DM44" i="3"/>
  <c r="ED49" i="3"/>
  <c r="DM46" i="3"/>
  <c r="DZ50" i="3"/>
  <c r="DX48" i="3"/>
  <c r="DU50" i="3"/>
  <c r="CX43" i="3"/>
  <c r="CX47" i="3" s="1"/>
  <c r="DM47" i="3"/>
  <c r="DO49" i="3"/>
  <c r="DN48" i="3"/>
  <c r="DH46" i="3"/>
  <c r="DS48" i="3"/>
  <c r="DC44" i="3"/>
  <c r="DI48" i="3"/>
  <c r="DC43" i="3"/>
  <c r="DC47" i="3" s="1"/>
  <c r="DC46" i="3"/>
  <c r="DH44" i="3"/>
  <c r="DH45" i="3"/>
  <c r="DP50" i="3"/>
  <c r="DK50" i="3"/>
  <c r="DJ49" i="3"/>
  <c r="CX46" i="3"/>
  <c r="CS46" i="3"/>
  <c r="CV50" i="3"/>
  <c r="CX45" i="3"/>
  <c r="CS45" i="3"/>
  <c r="CS44" i="3"/>
  <c r="CQ50" i="3"/>
  <c r="CT48" i="3"/>
  <c r="CU49" i="3"/>
  <c r="BZ48" i="3"/>
  <c r="CN45" i="3"/>
  <c r="CN46" i="3"/>
  <c r="CN44" i="3"/>
  <c r="BY46" i="3"/>
  <c r="CP49" i="3"/>
  <c r="BY45" i="3"/>
  <c r="BY47" i="3"/>
  <c r="CI45" i="3"/>
  <c r="CI47" i="3"/>
  <c r="CK49" i="3"/>
  <c r="CJ48" i="3"/>
  <c r="CL50" i="3"/>
  <c r="CI46" i="3"/>
  <c r="CI44" i="3"/>
  <c r="CD44" i="3"/>
  <c r="CD45" i="3"/>
  <c r="CD43" i="3"/>
  <c r="CF49" i="3" s="1"/>
  <c r="BE46" i="3"/>
  <c r="CA49" i="3"/>
  <c r="BT45" i="3"/>
  <c r="BE45" i="3"/>
  <c r="CB50" i="3"/>
  <c r="BE44" i="3"/>
  <c r="BJ45" i="3"/>
  <c r="BT43" i="3"/>
  <c r="BT44" i="3"/>
  <c r="BQ49" i="3"/>
  <c r="BO44" i="3"/>
  <c r="BO45" i="3"/>
  <c r="BJ44" i="3"/>
  <c r="AZ46" i="3"/>
  <c r="BJ46" i="3"/>
  <c r="BO46" i="3"/>
  <c r="BK48" i="3"/>
  <c r="BR50" i="3"/>
  <c r="BP48" i="3"/>
  <c r="BM50" i="3"/>
  <c r="BL49" i="3"/>
  <c r="AU46" i="3"/>
  <c r="BF48" i="3"/>
  <c r="BG49" i="3"/>
  <c r="AZ43" i="3"/>
  <c r="AZ47" i="3" s="1"/>
  <c r="AZ45" i="3"/>
  <c r="BH50" i="3"/>
  <c r="AX50" i="3"/>
  <c r="AU44" i="3"/>
  <c r="AU45" i="3"/>
  <c r="AU47" i="3"/>
  <c r="AV48" i="3"/>
  <c r="AA45" i="3"/>
  <c r="AS50" i="3"/>
  <c r="AW49" i="3"/>
  <c r="AF44" i="3"/>
  <c r="AA43" i="3"/>
  <c r="AA47" i="3" s="1"/>
  <c r="AK44" i="3"/>
  <c r="AK46" i="3"/>
  <c r="AK43" i="3"/>
  <c r="AK47" i="3" s="1"/>
  <c r="AR49" i="3"/>
  <c r="AP44" i="3"/>
  <c r="AP46" i="3"/>
  <c r="AP47" i="3"/>
  <c r="AP45" i="3"/>
  <c r="AQ48" i="3"/>
  <c r="AF43" i="3"/>
  <c r="AF47" i="3" s="1"/>
  <c r="AA44" i="3"/>
  <c r="AF45" i="3"/>
  <c r="AL47" i="3"/>
  <c r="Y50" i="3"/>
  <c r="G44" i="3"/>
  <c r="V45" i="3"/>
  <c r="X49" i="3"/>
  <c r="V44" i="3"/>
  <c r="V46" i="3"/>
  <c r="G46" i="3"/>
  <c r="G45" i="3"/>
  <c r="W48" i="3"/>
  <c r="G47" i="3"/>
  <c r="H48" i="3"/>
  <c r="R48" i="3"/>
  <c r="Q45" i="3"/>
  <c r="L43" i="3"/>
  <c r="N49" i="3" s="1"/>
  <c r="L46" i="3"/>
  <c r="Q46" i="3"/>
  <c r="L45" i="3"/>
  <c r="Q44" i="3"/>
  <c r="Q47" i="3"/>
  <c r="T50" i="3"/>
  <c r="S49" i="3"/>
  <c r="I49" i="3"/>
  <c r="J50" i="3"/>
  <c r="D46" i="3"/>
  <c r="C46" i="3"/>
  <c r="C44" i="3"/>
  <c r="B46" i="3"/>
  <c r="B45" i="3"/>
  <c r="B43" i="3"/>
  <c r="E46" i="3"/>
  <c r="E45" i="3"/>
  <c r="E43" i="3"/>
  <c r="E47" i="3" s="1"/>
  <c r="E44" i="3"/>
  <c r="C43" i="3"/>
  <c r="C45" i="3"/>
  <c r="F43" i="3"/>
  <c r="F47" i="3" s="1"/>
  <c r="F46" i="3"/>
  <c r="F45" i="3"/>
  <c r="D45" i="3"/>
  <c r="D44" i="3"/>
  <c r="IV15" i="2"/>
  <c r="IO15" i="2"/>
  <c r="IH15" i="2"/>
  <c r="IA15" i="2"/>
  <c r="HT15" i="2"/>
  <c r="HM15" i="2"/>
  <c r="HF15" i="2"/>
  <c r="GY15" i="2"/>
  <c r="GR15" i="2"/>
  <c r="GK15" i="2"/>
  <c r="GD15" i="2"/>
  <c r="FW15" i="2"/>
  <c r="FP15" i="2"/>
  <c r="FI15" i="2"/>
  <c r="FB15" i="2"/>
  <c r="EU15" i="2"/>
  <c r="EN15" i="2"/>
  <c r="EG15" i="2"/>
  <c r="DZ15" i="2"/>
  <c r="DS15" i="2"/>
  <c r="DL15" i="2"/>
  <c r="DE15" i="2"/>
  <c r="CX15" i="2"/>
  <c r="CQ15" i="2"/>
  <c r="CJ15" i="2"/>
  <c r="CC15" i="2"/>
  <c r="BV15" i="2"/>
  <c r="BO15" i="2"/>
  <c r="BH15" i="2"/>
  <c r="BA15" i="2"/>
  <c r="AT15" i="2"/>
  <c r="AM15" i="2"/>
  <c r="AF15" i="2"/>
  <c r="Y15" i="2"/>
  <c r="R15" i="2"/>
  <c r="K15" i="2"/>
  <c r="D15" i="2"/>
  <c r="IV14" i="2"/>
  <c r="IO14" i="2"/>
  <c r="IH14" i="2"/>
  <c r="IA14" i="2"/>
  <c r="HT14" i="2"/>
  <c r="HM14" i="2"/>
  <c r="HF14" i="2"/>
  <c r="GY14" i="2"/>
  <c r="GR14" i="2"/>
  <c r="GK14" i="2"/>
  <c r="GD14" i="2"/>
  <c r="FW14" i="2"/>
  <c r="FP14" i="2"/>
  <c r="FI14" i="2"/>
  <c r="FB14" i="2"/>
  <c r="EU14" i="2"/>
  <c r="EN14" i="2"/>
  <c r="EG14" i="2"/>
  <c r="DZ14" i="2"/>
  <c r="DS14" i="2"/>
  <c r="DL14" i="2"/>
  <c r="DE14" i="2"/>
  <c r="CX14" i="2"/>
  <c r="CQ14" i="2"/>
  <c r="CJ14" i="2"/>
  <c r="CC14" i="2"/>
  <c r="BV14" i="2"/>
  <c r="BO14" i="2"/>
  <c r="BH14" i="2"/>
  <c r="BA14" i="2"/>
  <c r="AT14" i="2"/>
  <c r="AM14" i="2"/>
  <c r="AF14" i="2"/>
  <c r="Y14" i="2"/>
  <c r="R14" i="2"/>
  <c r="K14" i="2"/>
  <c r="D14" i="2"/>
  <c r="IV13" i="2"/>
  <c r="IO13" i="2"/>
  <c r="IH13" i="2"/>
  <c r="IA13" i="2"/>
  <c r="HT13" i="2"/>
  <c r="HM13" i="2"/>
  <c r="HF13" i="2"/>
  <c r="GY13" i="2"/>
  <c r="GR13" i="2"/>
  <c r="GK13" i="2"/>
  <c r="GD13" i="2"/>
  <c r="FW13" i="2"/>
  <c r="FP13" i="2"/>
  <c r="FI13" i="2"/>
  <c r="FB13" i="2"/>
  <c r="EU13" i="2"/>
  <c r="EN13" i="2"/>
  <c r="EG13" i="2"/>
  <c r="DZ13" i="2"/>
  <c r="DS13" i="2"/>
  <c r="DL13" i="2"/>
  <c r="DE13" i="2"/>
  <c r="CX13" i="2"/>
  <c r="CQ13" i="2"/>
  <c r="CJ13" i="2"/>
  <c r="CC13" i="2"/>
  <c r="BV13" i="2"/>
  <c r="BO13" i="2"/>
  <c r="BH13" i="2"/>
  <c r="BA13" i="2"/>
  <c r="AT13" i="2"/>
  <c r="AM13" i="2"/>
  <c r="AF13" i="2"/>
  <c r="Y13" i="2"/>
  <c r="R13" i="2"/>
  <c r="K13" i="2"/>
  <c r="D13" i="2"/>
  <c r="IV12" i="2"/>
  <c r="IO12" i="2"/>
  <c r="IH12" i="2"/>
  <c r="IA12" i="2"/>
  <c r="HT12" i="2"/>
  <c r="HM12" i="2"/>
  <c r="HF12" i="2"/>
  <c r="GY12" i="2"/>
  <c r="GR12" i="2"/>
  <c r="GK12" i="2"/>
  <c r="GD12" i="2"/>
  <c r="FW12" i="2"/>
  <c r="FP12" i="2"/>
  <c r="FI12" i="2"/>
  <c r="FB12" i="2"/>
  <c r="EU12" i="2"/>
  <c r="EN12" i="2"/>
  <c r="EG12" i="2"/>
  <c r="DZ12" i="2"/>
  <c r="DS12" i="2"/>
  <c r="DL12" i="2"/>
  <c r="DE12" i="2"/>
  <c r="CX12" i="2"/>
  <c r="CQ12" i="2"/>
  <c r="CJ12" i="2"/>
  <c r="CC12" i="2"/>
  <c r="BV12" i="2"/>
  <c r="BO12" i="2"/>
  <c r="BH12" i="2"/>
  <c r="BA12" i="2"/>
  <c r="AT12" i="2"/>
  <c r="AM12" i="2"/>
  <c r="AF12" i="2"/>
  <c r="Y12" i="2"/>
  <c r="R12" i="2"/>
  <c r="K12" i="2"/>
  <c r="D12" i="2"/>
  <c r="IV11" i="2"/>
  <c r="IO11" i="2"/>
  <c r="IH11" i="2"/>
  <c r="IA11" i="2"/>
  <c r="HT11" i="2"/>
  <c r="HM11" i="2"/>
  <c r="HF11" i="2"/>
  <c r="GY11" i="2"/>
  <c r="GR11" i="2"/>
  <c r="GK11" i="2"/>
  <c r="GD11" i="2"/>
  <c r="FW11" i="2"/>
  <c r="FP11" i="2"/>
  <c r="FI11" i="2"/>
  <c r="FB11" i="2"/>
  <c r="EU11" i="2"/>
  <c r="EN11" i="2"/>
  <c r="EG11" i="2"/>
  <c r="DZ11" i="2"/>
  <c r="DS11" i="2"/>
  <c r="DL11" i="2"/>
  <c r="DE11" i="2"/>
  <c r="CX11" i="2"/>
  <c r="CQ11" i="2"/>
  <c r="CJ11" i="2"/>
  <c r="CC11" i="2"/>
  <c r="BV11" i="2"/>
  <c r="BO11" i="2"/>
  <c r="BH11" i="2"/>
  <c r="BA11" i="2"/>
  <c r="AT11" i="2"/>
  <c r="AM11" i="2"/>
  <c r="AF11" i="2"/>
  <c r="Y11" i="2"/>
  <c r="R11" i="2"/>
  <c r="K11" i="2"/>
  <c r="D11" i="2"/>
  <c r="IV10" i="2"/>
  <c r="IO10" i="2"/>
  <c r="IH10" i="2"/>
  <c r="IA10" i="2"/>
  <c r="HT10" i="2"/>
  <c r="HM10" i="2"/>
  <c r="HF10" i="2"/>
  <c r="GY10" i="2"/>
  <c r="GR10" i="2"/>
  <c r="GK10" i="2"/>
  <c r="GD10" i="2"/>
  <c r="FW10" i="2"/>
  <c r="FP10" i="2"/>
  <c r="FI10" i="2"/>
  <c r="FB10" i="2"/>
  <c r="EU10" i="2"/>
  <c r="EN10" i="2"/>
  <c r="EG10" i="2"/>
  <c r="DZ10" i="2"/>
  <c r="DS10" i="2"/>
  <c r="DL10" i="2"/>
  <c r="DE10" i="2"/>
  <c r="CX10" i="2"/>
  <c r="CQ10" i="2"/>
  <c r="CJ10" i="2"/>
  <c r="CC10" i="2"/>
  <c r="BV10" i="2"/>
  <c r="BO10" i="2"/>
  <c r="BH10" i="2"/>
  <c r="BA10" i="2"/>
  <c r="AT10" i="2"/>
  <c r="AM10" i="2"/>
  <c r="AF10" i="2"/>
  <c r="Y10" i="2"/>
  <c r="R10" i="2"/>
  <c r="K10" i="2"/>
  <c r="D10" i="2"/>
  <c r="IV9" i="2"/>
  <c r="IO9" i="2"/>
  <c r="IH9" i="2"/>
  <c r="IA9" i="2"/>
  <c r="HT9" i="2"/>
  <c r="HM9" i="2"/>
  <c r="HF9" i="2"/>
  <c r="GY9" i="2"/>
  <c r="GR9" i="2"/>
  <c r="GK9" i="2"/>
  <c r="GD9" i="2"/>
  <c r="FW9" i="2"/>
  <c r="FP9" i="2"/>
  <c r="FI9" i="2"/>
  <c r="FB9" i="2"/>
  <c r="EU9" i="2"/>
  <c r="EN9" i="2"/>
  <c r="EG9" i="2"/>
  <c r="DZ9" i="2"/>
  <c r="DS9" i="2"/>
  <c r="DL9" i="2"/>
  <c r="DE9" i="2"/>
  <c r="CX9" i="2"/>
  <c r="CQ9" i="2"/>
  <c r="CJ9" i="2"/>
  <c r="CC9" i="2"/>
  <c r="BV9" i="2"/>
  <c r="BO9" i="2"/>
  <c r="BH9" i="2"/>
  <c r="BA9" i="2"/>
  <c r="AT9" i="2"/>
  <c r="AM9" i="2"/>
  <c r="AF9" i="2"/>
  <c r="Y9" i="2"/>
  <c r="R9" i="2"/>
  <c r="K9" i="2"/>
  <c r="D9" i="2"/>
  <c r="IV8" i="2"/>
  <c r="IO8" i="2"/>
  <c r="IH8" i="2"/>
  <c r="IA8" i="2"/>
  <c r="HT8" i="2"/>
  <c r="HM8" i="2"/>
  <c r="HF8" i="2"/>
  <c r="GY8" i="2"/>
  <c r="GR8" i="2"/>
  <c r="GK8" i="2"/>
  <c r="GD8" i="2"/>
  <c r="FW8" i="2"/>
  <c r="FP8" i="2"/>
  <c r="FI8" i="2"/>
  <c r="FB8" i="2"/>
  <c r="EU8" i="2"/>
  <c r="EN8" i="2"/>
  <c r="EG8" i="2"/>
  <c r="DZ8" i="2"/>
  <c r="DS8" i="2"/>
  <c r="DL8" i="2"/>
  <c r="DE8" i="2"/>
  <c r="CX8" i="2"/>
  <c r="CQ8" i="2"/>
  <c r="CJ8" i="2"/>
  <c r="CC8" i="2"/>
  <c r="BV8" i="2"/>
  <c r="BO8" i="2"/>
  <c r="BH8" i="2"/>
  <c r="BA8" i="2"/>
  <c r="AT8" i="2"/>
  <c r="AM8" i="2"/>
  <c r="AF8" i="2"/>
  <c r="Y8" i="2"/>
  <c r="R8" i="2"/>
  <c r="K8" i="2"/>
  <c r="D8" i="2"/>
  <c r="IV7" i="2"/>
  <c r="IO7" i="2"/>
  <c r="IH7" i="2"/>
  <c r="IA7" i="2"/>
  <c r="HT7" i="2"/>
  <c r="HM7" i="2"/>
  <c r="HF7" i="2"/>
  <c r="GY7" i="2"/>
  <c r="GR7" i="2"/>
  <c r="GK7" i="2"/>
  <c r="GD7" i="2"/>
  <c r="FW7" i="2"/>
  <c r="FP7" i="2"/>
  <c r="FI7" i="2"/>
  <c r="FB7" i="2"/>
  <c r="EU7" i="2"/>
  <c r="EN7" i="2"/>
  <c r="EG7" i="2"/>
  <c r="DZ7" i="2"/>
  <c r="DS7" i="2"/>
  <c r="DL7" i="2"/>
  <c r="DE7" i="2"/>
  <c r="CX7" i="2"/>
  <c r="CQ7" i="2"/>
  <c r="CJ7" i="2"/>
  <c r="CC7" i="2"/>
  <c r="BV7" i="2"/>
  <c r="BO7" i="2"/>
  <c r="BH7" i="2"/>
  <c r="BA7" i="2"/>
  <c r="AT7" i="2"/>
  <c r="AM7" i="2"/>
  <c r="AF7" i="2"/>
  <c r="Y7" i="2"/>
  <c r="R7" i="2"/>
  <c r="K7" i="2"/>
  <c r="D7" i="2"/>
  <c r="IV6" i="2"/>
  <c r="IO6" i="2"/>
  <c r="IH6" i="2"/>
  <c r="IA6" i="2"/>
  <c r="HT6" i="2"/>
  <c r="HM6" i="2"/>
  <c r="HF6" i="2"/>
  <c r="GY6" i="2"/>
  <c r="GR6" i="2"/>
  <c r="GK6" i="2"/>
  <c r="GD6" i="2"/>
  <c r="FW6" i="2"/>
  <c r="FP6" i="2"/>
  <c r="FI6" i="2"/>
  <c r="FB6" i="2"/>
  <c r="EU6" i="2"/>
  <c r="EN6" i="2"/>
  <c r="EG6" i="2"/>
  <c r="DZ6" i="2"/>
  <c r="DS6" i="2"/>
  <c r="DL6" i="2"/>
  <c r="DE6" i="2"/>
  <c r="CX6" i="2"/>
  <c r="CQ6" i="2"/>
  <c r="CJ6" i="2"/>
  <c r="CC6" i="2"/>
  <c r="BV6" i="2"/>
  <c r="BO6" i="2"/>
  <c r="BH6" i="2"/>
  <c r="BA6" i="2"/>
  <c r="AT6" i="2"/>
  <c r="AM6" i="2"/>
  <c r="AF6" i="2"/>
  <c r="Y6" i="2"/>
  <c r="R6" i="2"/>
  <c r="K6" i="2"/>
  <c r="D6" i="2"/>
  <c r="IV5" i="2"/>
  <c r="IO5" i="2"/>
  <c r="IH5" i="2"/>
  <c r="IA5" i="2"/>
  <c r="HT5" i="2"/>
  <c r="HM5" i="2"/>
  <c r="HF5" i="2"/>
  <c r="GY5" i="2"/>
  <c r="GR5" i="2"/>
  <c r="GK5" i="2"/>
  <c r="GD5" i="2"/>
  <c r="FW5" i="2"/>
  <c r="FP5" i="2"/>
  <c r="FI5" i="2"/>
  <c r="FB5" i="2"/>
  <c r="EU5" i="2"/>
  <c r="EN5" i="2"/>
  <c r="EG5" i="2"/>
  <c r="DZ5" i="2"/>
  <c r="DS5" i="2"/>
  <c r="DL5" i="2"/>
  <c r="DE5" i="2"/>
  <c r="CX5" i="2"/>
  <c r="CQ5" i="2"/>
  <c r="CJ5" i="2"/>
  <c r="CC5" i="2"/>
  <c r="BV5" i="2"/>
  <c r="BO5" i="2"/>
  <c r="BH5" i="2"/>
  <c r="BA5" i="2"/>
  <c r="AT5" i="2"/>
  <c r="AM5" i="2"/>
  <c r="AF5" i="2"/>
  <c r="Y5" i="2"/>
  <c r="R5" i="2"/>
  <c r="K5" i="2"/>
  <c r="D5" i="2"/>
  <c r="IV4" i="2"/>
  <c r="IO4" i="2"/>
  <c r="IH4" i="2"/>
  <c r="IA4" i="2"/>
  <c r="HT4" i="2"/>
  <c r="HM4" i="2"/>
  <c r="HF4" i="2"/>
  <c r="GY4" i="2"/>
  <c r="GR4" i="2"/>
  <c r="GK4" i="2"/>
  <c r="GD4" i="2"/>
  <c r="FW4" i="2"/>
  <c r="FP4" i="2"/>
  <c r="FI4" i="2"/>
  <c r="FB4" i="2"/>
  <c r="EU4" i="2"/>
  <c r="EN4" i="2"/>
  <c r="EG4" i="2"/>
  <c r="DZ4" i="2"/>
  <c r="DS4" i="2"/>
  <c r="DL4" i="2"/>
  <c r="DE4" i="2"/>
  <c r="CX4" i="2"/>
  <c r="CQ4" i="2"/>
  <c r="CJ4" i="2"/>
  <c r="CC4" i="2"/>
  <c r="BV4" i="2"/>
  <c r="BO4" i="2"/>
  <c r="BH4" i="2"/>
  <c r="BA4" i="2"/>
  <c r="AT4" i="2"/>
  <c r="AM4" i="2"/>
  <c r="AF4" i="2"/>
  <c r="Y4" i="2"/>
  <c r="R4" i="2"/>
  <c r="K4" i="2"/>
  <c r="D4" i="2"/>
  <c r="IV3" i="2"/>
  <c r="IO3" i="2"/>
  <c r="IH3" i="2"/>
  <c r="IA3" i="2"/>
  <c r="HT3" i="2"/>
  <c r="HM3" i="2"/>
  <c r="HF3" i="2"/>
  <c r="GY3" i="2"/>
  <c r="GR3" i="2"/>
  <c r="GK3" i="2"/>
  <c r="GD3" i="2"/>
  <c r="FW3" i="2"/>
  <c r="FP3" i="2"/>
  <c r="FI3" i="2"/>
  <c r="FB3" i="2"/>
  <c r="EU3" i="2"/>
  <c r="EN3" i="2"/>
  <c r="EG3" i="2"/>
  <c r="DZ3" i="2"/>
  <c r="DS3" i="2"/>
  <c r="DL3" i="2"/>
  <c r="DE3" i="2"/>
  <c r="CX3" i="2"/>
  <c r="CQ3" i="2"/>
  <c r="CJ3" i="2"/>
  <c r="CC3" i="2"/>
  <c r="BV3" i="2"/>
  <c r="BO3" i="2"/>
  <c r="BH3" i="2"/>
  <c r="BA3" i="2"/>
  <c r="AT3" i="2"/>
  <c r="AM3" i="2"/>
  <c r="AF3" i="2"/>
  <c r="Y3" i="2"/>
  <c r="R3" i="2"/>
  <c r="K3" i="2"/>
  <c r="D3" i="2"/>
  <c r="IV2" i="2"/>
  <c r="IO2" i="2"/>
  <c r="IH2" i="2"/>
  <c r="IA2" i="2"/>
  <c r="HT2" i="2"/>
  <c r="HM2" i="2"/>
  <c r="HF2" i="2"/>
  <c r="GY2" i="2"/>
  <c r="GR2" i="2"/>
  <c r="GK2" i="2"/>
  <c r="GD2" i="2"/>
  <c r="FW2" i="2"/>
  <c r="FP2" i="2"/>
  <c r="FI2" i="2"/>
  <c r="FB2" i="2"/>
  <c r="EU2" i="2"/>
  <c r="EN2" i="2"/>
  <c r="EG2" i="2"/>
  <c r="DZ2" i="2"/>
  <c r="DS2" i="2"/>
  <c r="DL2" i="2"/>
  <c r="DE2" i="2"/>
  <c r="CX2" i="2"/>
  <c r="CQ2" i="2"/>
  <c r="CJ2" i="2"/>
  <c r="CC2" i="2"/>
  <c r="BV2" i="2"/>
  <c r="BO2" i="2"/>
  <c r="BH2" i="2"/>
  <c r="BA2" i="2"/>
  <c r="AT2" i="2"/>
  <c r="AM2" i="2"/>
  <c r="AF2" i="2"/>
  <c r="Y2" i="2"/>
  <c r="R2" i="2"/>
  <c r="K2" i="2"/>
  <c r="D2" i="2"/>
  <c r="Z42" i="2"/>
  <c r="Z45" i="2" s="1"/>
  <c r="L47" i="3" l="1"/>
  <c r="FS50" i="3"/>
  <c r="FN50" i="3"/>
  <c r="FL48" i="3"/>
  <c r="FM49" i="3"/>
  <c r="FQ48" i="3"/>
  <c r="CY48" i="3"/>
  <c r="CZ49" i="3"/>
  <c r="DF50" i="3"/>
  <c r="DA50" i="3"/>
  <c r="DD48" i="3"/>
  <c r="DE49" i="3"/>
  <c r="CG50" i="3"/>
  <c r="CD47" i="3"/>
  <c r="CE48" i="3"/>
  <c r="BT47" i="3"/>
  <c r="BV49" i="3"/>
  <c r="BU48" i="3"/>
  <c r="BW50" i="3"/>
  <c r="BC50" i="3"/>
  <c r="BB49" i="3"/>
  <c r="BA48" i="3"/>
  <c r="AC49" i="3"/>
  <c r="AG48" i="3"/>
  <c r="AB48" i="3"/>
  <c r="AM49" i="3"/>
  <c r="AN50" i="3"/>
  <c r="AD50" i="3"/>
  <c r="AH49" i="3"/>
  <c r="AL48" i="3"/>
  <c r="AI50" i="3"/>
  <c r="M48" i="3"/>
  <c r="O50" i="3"/>
  <c r="E50" i="3"/>
  <c r="D49" i="3"/>
  <c r="C47" i="3"/>
  <c r="C48" i="3"/>
  <c r="B47" i="3"/>
  <c r="Z44" i="2"/>
  <c r="Z43" i="2"/>
  <c r="Z46" i="2"/>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IY42" i="2"/>
  <c r="IY43" i="2" s="1"/>
  <c r="H933" i="1" s="1"/>
  <c r="IR42" i="2"/>
  <c r="IR43" i="2" s="1"/>
  <c r="H932" i="1" s="1"/>
  <c r="IK42" i="2"/>
  <c r="IK43" i="2" s="1"/>
  <c r="H931" i="1" s="1"/>
  <c r="ID42" i="2"/>
  <c r="ID43" i="2" s="1"/>
  <c r="H930" i="1" s="1"/>
  <c r="HW42" i="2"/>
  <c r="HW43" i="2" s="1"/>
  <c r="H929" i="1" s="1"/>
  <c r="HP42" i="2"/>
  <c r="HP43" i="2" s="1"/>
  <c r="H928" i="1" s="1"/>
  <c r="HI42" i="2"/>
  <c r="HI43" i="2" s="1"/>
  <c r="H927" i="1" s="1"/>
  <c r="HB42" i="2"/>
  <c r="HB43" i="2" s="1"/>
  <c r="H926" i="1" s="1"/>
  <c r="GU42" i="2"/>
  <c r="GU43" i="2" s="1"/>
  <c r="H925" i="1" s="1"/>
  <c r="GN42" i="2"/>
  <c r="GN43" i="2" s="1"/>
  <c r="H924" i="1" s="1"/>
  <c r="GG42" i="2"/>
  <c r="GG43" i="2" s="1"/>
  <c r="H923" i="1" s="1"/>
  <c r="FZ42" i="2"/>
  <c r="FZ46" i="2" s="1"/>
  <c r="FS42" i="2"/>
  <c r="FS43" i="2" s="1"/>
  <c r="H921" i="1" s="1"/>
  <c r="FL42" i="2"/>
  <c r="FL43" i="2" s="1"/>
  <c r="H920" i="1" s="1"/>
  <c r="FE42" i="2"/>
  <c r="FE43" i="2" s="1"/>
  <c r="H919" i="1" s="1"/>
  <c r="EX42" i="2"/>
  <c r="EX43" i="2" s="1"/>
  <c r="H918" i="1" s="1"/>
  <c r="EQ42" i="2"/>
  <c r="EQ46" i="2" s="1"/>
  <c r="EJ42" i="2"/>
  <c r="EJ46" i="2" s="1"/>
  <c r="EC42" i="2"/>
  <c r="EC43" i="2" s="1"/>
  <c r="H915" i="1" s="1"/>
  <c r="DV42" i="2"/>
  <c r="DV43" i="2" s="1"/>
  <c r="H914" i="1" s="1"/>
  <c r="DO42" i="2"/>
  <c r="DO43" i="2" s="1"/>
  <c r="H913" i="1" s="1"/>
  <c r="DH42" i="2"/>
  <c r="DH43" i="2" s="1"/>
  <c r="H912" i="1" s="1"/>
  <c r="DA42" i="2"/>
  <c r="DA43" i="2" s="1"/>
  <c r="H911" i="1" s="1"/>
  <c r="CT42" i="2"/>
  <c r="CT46" i="2" s="1"/>
  <c r="CM42" i="2"/>
  <c r="CM43" i="2" s="1"/>
  <c r="H909" i="1" s="1"/>
  <c r="CF42" i="2"/>
  <c r="CF43" i="2" s="1"/>
  <c r="H908" i="1" s="1"/>
  <c r="BY42" i="2"/>
  <c r="BY43" i="2" s="1"/>
  <c r="H907" i="1" s="1"/>
  <c r="BR42" i="2"/>
  <c r="BR45" i="2" s="1"/>
  <c r="BK42" i="2"/>
  <c r="BK44" i="2" s="1"/>
  <c r="BD42" i="2"/>
  <c r="BD43" i="2" s="1"/>
  <c r="H904" i="1" s="1"/>
  <c r="AW42" i="2"/>
  <c r="AW43" i="2" s="1"/>
  <c r="H903" i="1" s="1"/>
  <c r="AP42" i="2"/>
  <c r="AP43" i="2" s="1"/>
  <c r="H902" i="1" s="1"/>
  <c r="AI42" i="2"/>
  <c r="AI43" i="2" s="1"/>
  <c r="H901" i="1" s="1"/>
  <c r="AB42" i="2"/>
  <c r="AB43" i="2" s="1"/>
  <c r="H900" i="1" s="1"/>
  <c r="U42" i="2"/>
  <c r="U45" i="2" s="1"/>
  <c r="N42" i="2"/>
  <c r="N43" i="2" s="1"/>
  <c r="H898" i="1" s="1"/>
  <c r="G42" i="2"/>
  <c r="G43" i="2" s="1"/>
  <c r="H897" i="1" s="1"/>
  <c r="E547" i="1"/>
  <c r="E546" i="1"/>
  <c r="E545" i="1"/>
  <c r="E544" i="1"/>
  <c r="E543" i="1"/>
  <c r="E542" i="1"/>
  <c r="E541" i="1"/>
  <c r="E540" i="1"/>
  <c r="E539" i="1"/>
  <c r="E538" i="1"/>
  <c r="E537" i="1"/>
  <c r="E536" i="1"/>
  <c r="E535" i="1"/>
  <c r="E534" i="1"/>
  <c r="E533" i="1"/>
  <c r="E532" i="1"/>
  <c r="E531" i="1"/>
  <c r="E529" i="1"/>
  <c r="E528" i="1"/>
  <c r="E526" i="1"/>
  <c r="E520" i="1"/>
  <c r="E518" i="1"/>
  <c r="E517" i="1"/>
  <c r="C526" i="1"/>
  <c r="C525" i="1"/>
  <c r="C524" i="1"/>
  <c r="C523" i="1"/>
  <c r="C522" i="1"/>
  <c r="C521" i="1"/>
  <c r="C520" i="1"/>
  <c r="C519" i="1"/>
  <c r="C518" i="1"/>
  <c r="C517" i="1"/>
  <c r="C516" i="1"/>
  <c r="C515" i="1"/>
  <c r="B526" i="1"/>
  <c r="B525" i="1"/>
  <c r="B524" i="1"/>
  <c r="F524" i="1" s="1"/>
  <c r="E626" i="1" s="1"/>
  <c r="B523" i="1"/>
  <c r="F523" i="1" s="1"/>
  <c r="E625" i="1" s="1"/>
  <c r="B522" i="1"/>
  <c r="B521" i="1"/>
  <c r="B520" i="1"/>
  <c r="B519" i="1"/>
  <c r="B518" i="1"/>
  <c r="B517" i="1"/>
  <c r="B516" i="1"/>
  <c r="B515" i="1"/>
  <c r="EE42" i="2"/>
  <c r="C1162" i="1" s="1"/>
  <c r="DJ42" i="2"/>
  <c r="DJ44" i="2" s="1"/>
  <c r="CA42" i="2"/>
  <c r="CA44" i="2" s="1"/>
  <c r="H624" i="1" s="1"/>
  <c r="J624" i="1" s="1"/>
  <c r="BT42" i="2"/>
  <c r="BT44" i="2" s="1"/>
  <c r="H623" i="1" s="1"/>
  <c r="J623" i="1" s="1"/>
  <c r="BF42" i="2"/>
  <c r="BF44" i="2" s="1"/>
  <c r="H621" i="1" s="1"/>
  <c r="J621" i="1" s="1"/>
  <c r="AR42" i="2"/>
  <c r="AR46" i="2" s="1"/>
  <c r="AK42" i="2"/>
  <c r="AK44" i="2" s="1"/>
  <c r="H618" i="1" s="1"/>
  <c r="J618" i="1" s="1"/>
  <c r="AD42" i="2"/>
  <c r="AD43" i="2" s="1"/>
  <c r="C567" i="1" s="1"/>
  <c r="W42" i="2"/>
  <c r="W44" i="2" s="1"/>
  <c r="H616" i="1" s="1"/>
  <c r="J616" i="1" s="1"/>
  <c r="P42" i="2"/>
  <c r="P44" i="2" s="1"/>
  <c r="H615" i="1" s="1"/>
  <c r="J615" i="1" s="1"/>
  <c r="I42" i="2"/>
  <c r="I44" i="2" s="1"/>
  <c r="H614" i="1" s="1"/>
  <c r="J614" i="1" s="1"/>
  <c r="B42" i="2"/>
  <c r="B44" i="2" s="1"/>
  <c r="H613" i="1" s="1"/>
  <c r="J613" i="1" s="1"/>
  <c r="F965" i="1"/>
  <c r="B98" i="1"/>
  <c r="B154" i="1"/>
  <c r="B211" i="1"/>
  <c r="B268" i="1"/>
  <c r="B379" i="1"/>
  <c r="F379" i="1" s="1"/>
  <c r="B491" i="1"/>
  <c r="B547" i="1"/>
  <c r="C547" i="1"/>
  <c r="B590" i="1"/>
  <c r="B711" i="1"/>
  <c r="C711" i="1"/>
  <c r="B97" i="1"/>
  <c r="B153" i="1"/>
  <c r="B210" i="1"/>
  <c r="B267" i="1"/>
  <c r="B378" i="1"/>
  <c r="B490" i="1"/>
  <c r="B546" i="1"/>
  <c r="C546" i="1"/>
  <c r="B589" i="1"/>
  <c r="B710" i="1"/>
  <c r="C710" i="1"/>
  <c r="B96" i="1"/>
  <c r="B152" i="1"/>
  <c r="B209" i="1"/>
  <c r="B266" i="1"/>
  <c r="B377" i="1"/>
  <c r="F377" i="1" s="1"/>
  <c r="B489" i="1"/>
  <c r="B545" i="1"/>
  <c r="C545" i="1"/>
  <c r="B588" i="1"/>
  <c r="B709" i="1"/>
  <c r="C709" i="1"/>
  <c r="B95" i="1"/>
  <c r="B151" i="1"/>
  <c r="B208" i="1"/>
  <c r="B265" i="1"/>
  <c r="B376" i="1"/>
  <c r="B488" i="1"/>
  <c r="B544" i="1"/>
  <c r="C544" i="1"/>
  <c r="B587" i="1"/>
  <c r="B708" i="1"/>
  <c r="C708" i="1"/>
  <c r="B94" i="1"/>
  <c r="B150" i="1"/>
  <c r="B207" i="1"/>
  <c r="B264" i="1"/>
  <c r="B375" i="1"/>
  <c r="F375" i="1" s="1"/>
  <c r="B487" i="1"/>
  <c r="F487" i="1" s="1"/>
  <c r="B543" i="1"/>
  <c r="C543" i="1"/>
  <c r="B586" i="1"/>
  <c r="B707" i="1"/>
  <c r="C707" i="1"/>
  <c r="B93" i="1"/>
  <c r="B149" i="1"/>
  <c r="B206" i="1"/>
  <c r="B263" i="1"/>
  <c r="B374" i="1"/>
  <c r="B486" i="1"/>
  <c r="B542" i="1"/>
  <c r="C542" i="1"/>
  <c r="B585" i="1"/>
  <c r="B706" i="1"/>
  <c r="C706" i="1"/>
  <c r="B92" i="1"/>
  <c r="B148" i="1"/>
  <c r="B205" i="1"/>
  <c r="B262" i="1"/>
  <c r="B373" i="1"/>
  <c r="F373" i="1" s="1"/>
  <c r="B485" i="1"/>
  <c r="B541" i="1"/>
  <c r="C541" i="1"/>
  <c r="B584" i="1"/>
  <c r="B705" i="1"/>
  <c r="C705" i="1"/>
  <c r="B91" i="1"/>
  <c r="B147" i="1"/>
  <c r="B204" i="1"/>
  <c r="B261" i="1"/>
  <c r="B372" i="1"/>
  <c r="B484" i="1"/>
  <c r="B540" i="1"/>
  <c r="C540" i="1"/>
  <c r="B583" i="1"/>
  <c r="B704" i="1"/>
  <c r="C704" i="1"/>
  <c r="B90" i="1"/>
  <c r="B146" i="1"/>
  <c r="B203" i="1"/>
  <c r="B260" i="1"/>
  <c r="B371" i="1"/>
  <c r="F371" i="1" s="1"/>
  <c r="B483" i="1"/>
  <c r="F483" i="1" s="1"/>
  <c r="B539" i="1"/>
  <c r="C539" i="1"/>
  <c r="B582" i="1"/>
  <c r="B703" i="1"/>
  <c r="C703" i="1"/>
  <c r="B89" i="1"/>
  <c r="B145" i="1"/>
  <c r="B202" i="1"/>
  <c r="B259" i="1"/>
  <c r="B370" i="1"/>
  <c r="B482" i="1"/>
  <c r="B538" i="1"/>
  <c r="C538" i="1"/>
  <c r="B581" i="1"/>
  <c r="B702" i="1"/>
  <c r="C702" i="1"/>
  <c r="B88" i="1"/>
  <c r="B144" i="1"/>
  <c r="B201" i="1"/>
  <c r="B258" i="1"/>
  <c r="B369" i="1"/>
  <c r="F369" i="1" s="1"/>
  <c r="B481" i="1"/>
  <c r="B537" i="1"/>
  <c r="C537" i="1"/>
  <c r="B580" i="1"/>
  <c r="B701" i="1"/>
  <c r="C701" i="1"/>
  <c r="B87" i="1"/>
  <c r="B143" i="1"/>
  <c r="B200" i="1"/>
  <c r="B257" i="1"/>
  <c r="B368" i="1"/>
  <c r="B480" i="1"/>
  <c r="B536" i="1"/>
  <c r="C536" i="1"/>
  <c r="B579" i="1"/>
  <c r="B700" i="1"/>
  <c r="C700" i="1"/>
  <c r="B86" i="1"/>
  <c r="B142" i="1"/>
  <c r="B199" i="1"/>
  <c r="B256" i="1"/>
  <c r="B367" i="1"/>
  <c r="F367" i="1" s="1"/>
  <c r="B479" i="1"/>
  <c r="F479" i="1" s="1"/>
  <c r="B535" i="1"/>
  <c r="C535" i="1"/>
  <c r="B578" i="1"/>
  <c r="B699" i="1"/>
  <c r="C699" i="1"/>
  <c r="B85" i="1"/>
  <c r="B141" i="1"/>
  <c r="B198" i="1"/>
  <c r="B255" i="1"/>
  <c r="B366" i="1"/>
  <c r="B478" i="1"/>
  <c r="B534" i="1"/>
  <c r="C534" i="1"/>
  <c r="B577" i="1"/>
  <c r="B698" i="1"/>
  <c r="C698" i="1"/>
  <c r="B84" i="1"/>
  <c r="B140" i="1"/>
  <c r="B197" i="1"/>
  <c r="B254" i="1"/>
  <c r="B365" i="1"/>
  <c r="F365" i="1" s="1"/>
  <c r="B477" i="1"/>
  <c r="B533" i="1"/>
  <c r="C533" i="1"/>
  <c r="B576" i="1"/>
  <c r="B697" i="1"/>
  <c r="C697" i="1"/>
  <c r="B83" i="1"/>
  <c r="ES42" i="2"/>
  <c r="ES44" i="2" s="1"/>
  <c r="ET42" i="2"/>
  <c r="ET46" i="2" s="1"/>
  <c r="B139" i="1"/>
  <c r="B196" i="1"/>
  <c r="B253" i="1"/>
  <c r="B364" i="1"/>
  <c r="B476" i="1"/>
  <c r="B532" i="1"/>
  <c r="C532" i="1"/>
  <c r="B575" i="1"/>
  <c r="B420" i="1"/>
  <c r="B696" i="1"/>
  <c r="C696" i="1"/>
  <c r="F918" i="1"/>
  <c r="EW42" i="2"/>
  <c r="EW45" i="2" s="1"/>
  <c r="I918" i="1"/>
  <c r="EY42" i="2"/>
  <c r="EY43" i="2" s="1"/>
  <c r="D813" i="1" s="1"/>
  <c r="B82" i="1"/>
  <c r="EL42" i="2"/>
  <c r="EL46" i="2" s="1"/>
  <c r="EM42" i="2"/>
  <c r="EM43" i="2" s="1"/>
  <c r="B138" i="1"/>
  <c r="B195" i="1"/>
  <c r="B252" i="1"/>
  <c r="B363" i="1"/>
  <c r="B475" i="1"/>
  <c r="B531" i="1"/>
  <c r="C531" i="1"/>
  <c r="B574" i="1"/>
  <c r="B695" i="1"/>
  <c r="C695" i="1"/>
  <c r="F917" i="1"/>
  <c r="EP42" i="2"/>
  <c r="EP43" i="2" s="1"/>
  <c r="E917" i="1" s="1"/>
  <c r="I917" i="1"/>
  <c r="ER42" i="2"/>
  <c r="ER46" i="2" s="1"/>
  <c r="B81" i="1"/>
  <c r="EF42" i="2"/>
  <c r="EF43" i="2" s="1"/>
  <c r="EF47" i="2" s="1"/>
  <c r="B137" i="1"/>
  <c r="B194" i="1"/>
  <c r="B251" i="1"/>
  <c r="B362" i="1"/>
  <c r="F362" i="1" s="1"/>
  <c r="B474" i="1"/>
  <c r="B530" i="1"/>
  <c r="C530" i="1"/>
  <c r="B573" i="1"/>
  <c r="B418" i="1"/>
  <c r="B694" i="1"/>
  <c r="C694" i="1"/>
  <c r="F916" i="1"/>
  <c r="EI42" i="2"/>
  <c r="EI43" i="2" s="1"/>
  <c r="E916" i="1" s="1"/>
  <c r="I916" i="1"/>
  <c r="EK42" i="2"/>
  <c r="EK46" i="2" s="1"/>
  <c r="DX42" i="2"/>
  <c r="DX43" i="2" s="1"/>
  <c r="DY42" i="2"/>
  <c r="DY43" i="2" s="1"/>
  <c r="DY47" i="2" s="1"/>
  <c r="B250" i="1"/>
  <c r="B193" i="1"/>
  <c r="B136" i="1"/>
  <c r="B80" i="1"/>
  <c r="B529" i="1"/>
  <c r="C529" i="1"/>
  <c r="B361" i="1"/>
  <c r="B473" i="1"/>
  <c r="B572" i="1"/>
  <c r="B693" i="1"/>
  <c r="C693" i="1"/>
  <c r="B79" i="1"/>
  <c r="DQ42" i="2"/>
  <c r="C1160" i="1" s="1"/>
  <c r="DR42" i="2"/>
  <c r="DR43" i="2" s="1"/>
  <c r="B135" i="1"/>
  <c r="B192" i="1"/>
  <c r="B249" i="1"/>
  <c r="B360" i="1"/>
  <c r="F360" i="1" s="1"/>
  <c r="B472" i="1"/>
  <c r="B528" i="1"/>
  <c r="C528" i="1"/>
  <c r="B571" i="1"/>
  <c r="B692" i="1"/>
  <c r="C692" i="1"/>
  <c r="F914" i="1"/>
  <c r="DU42" i="2"/>
  <c r="DU46" i="2" s="1"/>
  <c r="I914" i="1"/>
  <c r="DW42" i="2"/>
  <c r="DW43" i="2" s="1"/>
  <c r="D809" i="1" s="1"/>
  <c r="B78" i="1"/>
  <c r="DK42" i="2"/>
  <c r="DK43" i="2" s="1"/>
  <c r="B134" i="1"/>
  <c r="B191" i="1"/>
  <c r="B248" i="1"/>
  <c r="B359" i="1"/>
  <c r="F359" i="1" s="1"/>
  <c r="B471" i="1"/>
  <c r="B527" i="1"/>
  <c r="C527" i="1"/>
  <c r="B691" i="1"/>
  <c r="C691" i="1"/>
  <c r="F913" i="1"/>
  <c r="DN42" i="2"/>
  <c r="DN43" i="2" s="1"/>
  <c r="E913" i="1" s="1"/>
  <c r="I913" i="1"/>
  <c r="DP42" i="2"/>
  <c r="DP46" i="2" s="1"/>
  <c r="B77" i="1"/>
  <c r="B133" i="1"/>
  <c r="B190" i="1"/>
  <c r="B247" i="1"/>
  <c r="B358" i="1"/>
  <c r="F358" i="1" s="1"/>
  <c r="B470" i="1"/>
  <c r="B690" i="1"/>
  <c r="C690" i="1"/>
  <c r="B76" i="1"/>
  <c r="B132" i="1"/>
  <c r="B189" i="1"/>
  <c r="B246" i="1"/>
  <c r="B357" i="1"/>
  <c r="F357" i="1" s="1"/>
  <c r="B469" i="1"/>
  <c r="B570" i="1"/>
  <c r="CV42" i="2"/>
  <c r="CV43" i="2" s="1"/>
  <c r="B689" i="1"/>
  <c r="C689" i="1"/>
  <c r="F911" i="1"/>
  <c r="CZ42" i="2"/>
  <c r="CZ43" i="2" s="1"/>
  <c r="E911" i="1" s="1"/>
  <c r="I911" i="1"/>
  <c r="DB42" i="2"/>
  <c r="DB43" i="2" s="1"/>
  <c r="D806" i="1" s="1"/>
  <c r="B75" i="1"/>
  <c r="B131" i="1"/>
  <c r="B188" i="1"/>
  <c r="B245" i="1"/>
  <c r="B356" i="1"/>
  <c r="F356" i="1" s="1"/>
  <c r="B468" i="1"/>
  <c r="B569" i="1"/>
  <c r="CO42" i="2"/>
  <c r="CO43" i="2" s="1"/>
  <c r="B688" i="1"/>
  <c r="C688" i="1"/>
  <c r="F910" i="1"/>
  <c r="CS42" i="2"/>
  <c r="CS43" i="2" s="1"/>
  <c r="E910" i="1" s="1"/>
  <c r="I910" i="1"/>
  <c r="CU42" i="2"/>
  <c r="CU43" i="2" s="1"/>
  <c r="D805" i="1" s="1"/>
  <c r="B74" i="1"/>
  <c r="CH42" i="2"/>
  <c r="CH43" i="2" s="1"/>
  <c r="CI42" i="2"/>
  <c r="CI43" i="2" s="1"/>
  <c r="CI47" i="2" s="1"/>
  <c r="B130" i="1"/>
  <c r="B187" i="1"/>
  <c r="B244" i="1"/>
  <c r="B355" i="1"/>
  <c r="B467" i="1"/>
  <c r="F467" i="1" s="1"/>
  <c r="B568" i="1"/>
  <c r="F568" i="1"/>
  <c r="B411" i="1"/>
  <c r="B687" i="1"/>
  <c r="C687" i="1"/>
  <c r="F909" i="1"/>
  <c r="CL42" i="2"/>
  <c r="CL43" i="2" s="1"/>
  <c r="E909" i="1" s="1"/>
  <c r="I909" i="1"/>
  <c r="CN42" i="2"/>
  <c r="CN43" i="2" s="1"/>
  <c r="D804" i="1" s="1"/>
  <c r="B686" i="1"/>
  <c r="CB42" i="2"/>
  <c r="CB43" i="2" s="1"/>
  <c r="CB47" i="2" s="1"/>
  <c r="C686" i="1"/>
  <c r="B73" i="1"/>
  <c r="B129" i="1"/>
  <c r="B186" i="1"/>
  <c r="B243" i="1"/>
  <c r="B354" i="1"/>
  <c r="B466" i="1"/>
  <c r="C466" i="1"/>
  <c r="D522" i="1"/>
  <c r="B410" i="1"/>
  <c r="F908" i="1"/>
  <c r="CE42" i="2"/>
  <c r="CE43" i="2" s="1"/>
  <c r="E908" i="1" s="1"/>
  <c r="I908" i="1"/>
  <c r="CG42" i="2"/>
  <c r="CG43" i="2" s="1"/>
  <c r="D803" i="1" s="1"/>
  <c r="B685" i="1"/>
  <c r="BU42" i="2"/>
  <c r="BU43" i="2" s="1"/>
  <c r="BU47" i="2" s="1"/>
  <c r="C685" i="1"/>
  <c r="B72" i="1"/>
  <c r="B128" i="1"/>
  <c r="B185" i="1"/>
  <c r="B242" i="1"/>
  <c r="B353" i="1"/>
  <c r="B465" i="1"/>
  <c r="D521" i="1"/>
  <c r="B409" i="1"/>
  <c r="F907" i="1"/>
  <c r="BX42" i="2"/>
  <c r="BX43" i="2" s="1"/>
  <c r="E907" i="1" s="1"/>
  <c r="I907" i="1"/>
  <c r="BZ42" i="2"/>
  <c r="BZ43" i="2" s="1"/>
  <c r="D802" i="1" s="1"/>
  <c r="B684" i="1"/>
  <c r="BM42" i="2"/>
  <c r="BM43" i="2" s="1"/>
  <c r="BP42" i="2"/>
  <c r="BP43" i="2" s="1"/>
  <c r="BP47" i="2" s="1"/>
  <c r="BN42" i="2"/>
  <c r="BN43" i="2" s="1"/>
  <c r="BN47" i="2" s="1"/>
  <c r="C684" i="1"/>
  <c r="B71" i="1"/>
  <c r="B127" i="1"/>
  <c r="B184" i="1"/>
  <c r="B241" i="1"/>
  <c r="B352" i="1"/>
  <c r="F352" i="1" s="1"/>
  <c r="B464" i="1"/>
  <c r="F906" i="1"/>
  <c r="BQ42" i="2"/>
  <c r="BQ43" i="2" s="1"/>
  <c r="E906" i="1" s="1"/>
  <c r="I906" i="1"/>
  <c r="BS42" i="2"/>
  <c r="BS43" i="2" s="1"/>
  <c r="D801" i="1" s="1"/>
  <c r="B683" i="1"/>
  <c r="BG42" i="2"/>
  <c r="BG43" i="2" s="1"/>
  <c r="BG47" i="2" s="1"/>
  <c r="C683" i="1"/>
  <c r="B70" i="1"/>
  <c r="B126" i="1"/>
  <c r="B183" i="1"/>
  <c r="B240" i="1"/>
  <c r="B351" i="1"/>
  <c r="B463" i="1"/>
  <c r="C463" i="1"/>
  <c r="D519" i="1"/>
  <c r="B407" i="1"/>
  <c r="F905" i="1"/>
  <c r="BJ42" i="2"/>
  <c r="BJ43" i="2" s="1"/>
  <c r="E905" i="1" s="1"/>
  <c r="I905" i="1"/>
  <c r="BL42" i="2"/>
  <c r="BL43" i="2" s="1"/>
  <c r="D800" i="1" s="1"/>
  <c r="B682" i="1"/>
  <c r="AY42" i="2"/>
  <c r="AY43" i="2" s="1"/>
  <c r="BB42" i="2"/>
  <c r="BB43" i="2" s="1"/>
  <c r="BB47" i="2" s="1"/>
  <c r="AZ42" i="2"/>
  <c r="AZ43" i="2" s="1"/>
  <c r="AZ47" i="2" s="1"/>
  <c r="C682" i="1"/>
  <c r="B69" i="1"/>
  <c r="B125" i="1"/>
  <c r="B182" i="1"/>
  <c r="B239" i="1"/>
  <c r="B350" i="1"/>
  <c r="B462" i="1"/>
  <c r="F904" i="1"/>
  <c r="BC42" i="2"/>
  <c r="BC43" i="2" s="1"/>
  <c r="E904" i="1" s="1"/>
  <c r="I904" i="1"/>
  <c r="BE42" i="2"/>
  <c r="BE43" i="2" s="1"/>
  <c r="D799" i="1" s="1"/>
  <c r="B681" i="1"/>
  <c r="AU42" i="2"/>
  <c r="AU43" i="2" s="1"/>
  <c r="AU47" i="2" s="1"/>
  <c r="AS42" i="2"/>
  <c r="AS46" i="2" s="1"/>
  <c r="C681" i="1"/>
  <c r="B68" i="1"/>
  <c r="B124" i="1"/>
  <c r="B181" i="1"/>
  <c r="B238" i="1"/>
  <c r="B349" i="1"/>
  <c r="B461" i="1"/>
  <c r="F461" i="1" s="1"/>
  <c r="F903" i="1"/>
  <c r="AV42" i="2"/>
  <c r="AV43" i="2" s="1"/>
  <c r="E903" i="1" s="1"/>
  <c r="I903" i="1"/>
  <c r="AX42" i="2"/>
  <c r="AX43" i="2" s="1"/>
  <c r="D798" i="1" s="1"/>
  <c r="B680" i="1"/>
  <c r="AL42" i="2"/>
  <c r="AL43" i="2" s="1"/>
  <c r="AL47" i="2" s="1"/>
  <c r="C680" i="1"/>
  <c r="B67" i="1"/>
  <c r="B123" i="1"/>
  <c r="B180" i="1"/>
  <c r="B237" i="1"/>
  <c r="B348" i="1"/>
  <c r="B460" i="1"/>
  <c r="C460" i="1"/>
  <c r="D516" i="1"/>
  <c r="B404" i="1"/>
  <c r="F902" i="1"/>
  <c r="AO42" i="2"/>
  <c r="AO43" i="2" s="1"/>
  <c r="E902" i="1" s="1"/>
  <c r="I902" i="1"/>
  <c r="AQ42" i="2"/>
  <c r="AQ43" i="2" s="1"/>
  <c r="D797" i="1" s="1"/>
  <c r="E1029" i="1"/>
  <c r="B679" i="1"/>
  <c r="C679" i="1"/>
  <c r="AE42" i="2"/>
  <c r="AE43" i="2" s="1"/>
  <c r="AE47" i="2" s="1"/>
  <c r="B66" i="1"/>
  <c r="B122" i="1"/>
  <c r="B179" i="1"/>
  <c r="B236" i="1"/>
  <c r="B347" i="1"/>
  <c r="B459" i="1"/>
  <c r="C459" i="1"/>
  <c r="B567" i="1"/>
  <c r="F567" i="1"/>
  <c r="B403" i="1"/>
  <c r="C403" i="1"/>
  <c r="F901" i="1"/>
  <c r="AH42" i="2"/>
  <c r="AH43" i="2" s="1"/>
  <c r="E901" i="1" s="1"/>
  <c r="I901" i="1"/>
  <c r="AJ42" i="2"/>
  <c r="AJ43" i="2" s="1"/>
  <c r="D796" i="1" s="1"/>
  <c r="X42" i="2"/>
  <c r="X43" i="2" s="1"/>
  <c r="X47" i="2" s="1"/>
  <c r="B678" i="1"/>
  <c r="C678" i="1"/>
  <c r="B65" i="1"/>
  <c r="B121" i="1"/>
  <c r="B178" i="1"/>
  <c r="B235" i="1"/>
  <c r="B514" i="1"/>
  <c r="C514" i="1"/>
  <c r="D514" i="1"/>
  <c r="B346" i="1"/>
  <c r="B458" i="1"/>
  <c r="C458" i="1"/>
  <c r="B402" i="1"/>
  <c r="F900" i="1"/>
  <c r="AA42" i="2"/>
  <c r="AA43" i="2" s="1"/>
  <c r="E900" i="1" s="1"/>
  <c r="I900" i="1"/>
  <c r="AC42" i="2"/>
  <c r="AC43" i="2" s="1"/>
  <c r="D795" i="1" s="1"/>
  <c r="B677" i="1"/>
  <c r="Q42" i="2"/>
  <c r="Q43" i="2" s="1"/>
  <c r="Q47" i="2" s="1"/>
  <c r="C677" i="1"/>
  <c r="B64" i="1"/>
  <c r="B120" i="1"/>
  <c r="B177" i="1"/>
  <c r="B234" i="1"/>
  <c r="B345" i="1"/>
  <c r="B457" i="1"/>
  <c r="C457" i="1"/>
  <c r="B513" i="1"/>
  <c r="C513" i="1"/>
  <c r="D513" i="1"/>
  <c r="B401" i="1"/>
  <c r="C401" i="1"/>
  <c r="F899" i="1"/>
  <c r="T42" i="2"/>
  <c r="T43" i="2" s="1"/>
  <c r="E899" i="1" s="1"/>
  <c r="I899" i="1"/>
  <c r="V42" i="2"/>
  <c r="V43" i="2" s="1"/>
  <c r="D794" i="1" s="1"/>
  <c r="B676" i="1"/>
  <c r="J42" i="2"/>
  <c r="J43" i="2" s="1"/>
  <c r="J47" i="2" s="1"/>
  <c r="C676" i="1"/>
  <c r="B63" i="1"/>
  <c r="B119" i="1"/>
  <c r="B176" i="1"/>
  <c r="B233" i="1"/>
  <c r="B344" i="1"/>
  <c r="B456" i="1"/>
  <c r="C456" i="1"/>
  <c r="B512" i="1"/>
  <c r="C512" i="1"/>
  <c r="D512" i="1"/>
  <c r="B400" i="1"/>
  <c r="F898" i="1"/>
  <c r="M42" i="2"/>
  <c r="M46" i="2" s="1"/>
  <c r="I898" i="1"/>
  <c r="O42" i="2"/>
  <c r="O43" i="2" s="1"/>
  <c r="D793" i="1" s="1"/>
  <c r="B675" i="1"/>
  <c r="C42" i="2"/>
  <c r="C43" i="2" s="1"/>
  <c r="C47" i="2" s="1"/>
  <c r="C675" i="1"/>
  <c r="B62" i="1"/>
  <c r="B118" i="1"/>
  <c r="B175" i="1"/>
  <c r="B232" i="1"/>
  <c r="B343" i="1"/>
  <c r="B455" i="1"/>
  <c r="C455" i="1"/>
  <c r="B511" i="1"/>
  <c r="D511" i="1"/>
  <c r="B399" i="1"/>
  <c r="F897" i="1"/>
  <c r="F42" i="2"/>
  <c r="F46" i="2" s="1"/>
  <c r="I897" i="1"/>
  <c r="H42" i="2"/>
  <c r="H43" i="2" s="1"/>
  <c r="D792" i="1" s="1"/>
  <c r="IT42" i="2"/>
  <c r="C1179" i="1" s="1"/>
  <c r="IU42" i="2"/>
  <c r="IU43" i="2" s="1"/>
  <c r="IM42" i="2"/>
  <c r="IM43" i="2" s="1"/>
  <c r="IN42" i="2"/>
  <c r="IN43" i="2" s="1"/>
  <c r="IN47" i="2" s="1"/>
  <c r="IF42" i="2"/>
  <c r="IF43" i="2" s="1"/>
  <c r="IG42" i="2"/>
  <c r="IG46" i="2" s="1"/>
  <c r="HY42" i="2"/>
  <c r="HY43" i="2" s="1"/>
  <c r="HY47" i="2" s="1"/>
  <c r="C1057" i="1" s="1"/>
  <c r="HZ42" i="2"/>
  <c r="G1176" i="1" s="1"/>
  <c r="HR42" i="2"/>
  <c r="C1175" i="1" s="1"/>
  <c r="HS42" i="2"/>
  <c r="HS43" i="2" s="1"/>
  <c r="HS47" i="2" s="1"/>
  <c r="HK42" i="2"/>
  <c r="HK43" i="2" s="1"/>
  <c r="HK47" i="2" s="1"/>
  <c r="C1055" i="1" s="1"/>
  <c r="HL42" i="2"/>
  <c r="HL46" i="2" s="1"/>
  <c r="HD42" i="2"/>
  <c r="HD43" i="2" s="1"/>
  <c r="C584" i="1" s="1"/>
  <c r="HE42" i="2"/>
  <c r="HE43" i="2" s="1"/>
  <c r="GW42" i="2"/>
  <c r="GW44" i="2" s="1"/>
  <c r="E1053" i="1" s="1"/>
  <c r="GX42" i="2"/>
  <c r="G1172" i="1" s="1"/>
  <c r="GP42" i="2"/>
  <c r="C1171" i="1" s="1"/>
  <c r="GQ42" i="2"/>
  <c r="GQ43" i="2" s="1"/>
  <c r="GQ47" i="2" s="1"/>
  <c r="GI42" i="2"/>
  <c r="GI46" i="2" s="1"/>
  <c r="GI43" i="2"/>
  <c r="GJ48" i="2" s="1"/>
  <c r="E89" i="1" s="1"/>
  <c r="J758" i="1" s="1"/>
  <c r="K758" i="1" s="1"/>
  <c r="C819" i="1" s="1"/>
  <c r="GJ42" i="2"/>
  <c r="GJ43" i="2" s="1"/>
  <c r="GJ47" i="2" s="1"/>
  <c r="GB42" i="2"/>
  <c r="GB43" i="2" s="1"/>
  <c r="C580" i="1" s="1"/>
  <c r="GC42" i="2"/>
  <c r="GC46" i="2" s="1"/>
  <c r="FU42" i="2"/>
  <c r="FU44" i="2" s="1"/>
  <c r="E1049" i="1" s="1"/>
  <c r="FV42" i="2"/>
  <c r="G1168" i="1" s="1"/>
  <c r="FN42" i="2"/>
  <c r="C1167" i="1" s="1"/>
  <c r="FO42" i="2"/>
  <c r="FO43" i="2" s="1"/>
  <c r="FO47" i="2" s="1"/>
  <c r="FG42" i="2"/>
  <c r="FG43" i="2" s="1"/>
  <c r="FG47" i="2" s="1"/>
  <c r="C1047" i="1" s="1"/>
  <c r="FH42" i="2"/>
  <c r="FH46" i="2" s="1"/>
  <c r="EZ42" i="2"/>
  <c r="EZ43" i="2" s="1"/>
  <c r="FA42" i="2"/>
  <c r="FA45" i="2" s="1"/>
  <c r="DC42" i="2"/>
  <c r="DC43" i="2" s="1"/>
  <c r="DD42" i="2"/>
  <c r="DD43" i="2" s="1"/>
  <c r="DD47" i="2" s="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IZ42" i="2"/>
  <c r="IZ46" i="2" s="1"/>
  <c r="IX42" i="2"/>
  <c r="IX46" i="2" s="1"/>
  <c r="IW42" i="2"/>
  <c r="IW46" i="2" s="1"/>
  <c r="IV16" i="2"/>
  <c r="IV17" i="2"/>
  <c r="IV18" i="2"/>
  <c r="IV19" i="2"/>
  <c r="IV20" i="2"/>
  <c r="IV21" i="2"/>
  <c r="IV22" i="2"/>
  <c r="IV23" i="2"/>
  <c r="IV24" i="2"/>
  <c r="IV25" i="2"/>
  <c r="IV26" i="2"/>
  <c r="IV27" i="2"/>
  <c r="IV28" i="2"/>
  <c r="IV29" i="2"/>
  <c r="IV30" i="2"/>
  <c r="IV31" i="2"/>
  <c r="IV32" i="2"/>
  <c r="IV33" i="2"/>
  <c r="IV34" i="2"/>
  <c r="IV35" i="2"/>
  <c r="IV36" i="2"/>
  <c r="IV37" i="2"/>
  <c r="IV38" i="2"/>
  <c r="IV39" i="2"/>
  <c r="IV40" i="2"/>
  <c r="IV41" i="2"/>
  <c r="IT46" i="2"/>
  <c r="IS42" i="2"/>
  <c r="IS46" i="2" s="1"/>
  <c r="IQ42" i="2"/>
  <c r="IQ46" i="2" s="1"/>
  <c r="IP42" i="2"/>
  <c r="IP46" i="2" s="1"/>
  <c r="IO16" i="2"/>
  <c r="IO17" i="2"/>
  <c r="IO18" i="2"/>
  <c r="IO19" i="2"/>
  <c r="IO20" i="2"/>
  <c r="IO21" i="2"/>
  <c r="IO22" i="2"/>
  <c r="IO23" i="2"/>
  <c r="IO24" i="2"/>
  <c r="IO25" i="2"/>
  <c r="IO26" i="2"/>
  <c r="IO27" i="2"/>
  <c r="IO28" i="2"/>
  <c r="IO29" i="2"/>
  <c r="IO30" i="2"/>
  <c r="IO31" i="2"/>
  <c r="IO32" i="2"/>
  <c r="IO33" i="2"/>
  <c r="IO34" i="2"/>
  <c r="IO35" i="2"/>
  <c r="IO36" i="2"/>
  <c r="IO37" i="2"/>
  <c r="IO38" i="2"/>
  <c r="IO39" i="2"/>
  <c r="IO40" i="2"/>
  <c r="IO41" i="2"/>
  <c r="IL42" i="2"/>
  <c r="IL46" i="2" s="1"/>
  <c r="IJ42" i="2"/>
  <c r="IJ46" i="2" s="1"/>
  <c r="II42" i="2"/>
  <c r="II46" i="2" s="1"/>
  <c r="IH16" i="2"/>
  <c r="IH17" i="2"/>
  <c r="IH18" i="2"/>
  <c r="IH19" i="2"/>
  <c r="IH20" i="2"/>
  <c r="IH21" i="2"/>
  <c r="IH22" i="2"/>
  <c r="IH23" i="2"/>
  <c r="IH24" i="2"/>
  <c r="IH25" i="2"/>
  <c r="IH26" i="2"/>
  <c r="IH27" i="2"/>
  <c r="IH28" i="2"/>
  <c r="IH29" i="2"/>
  <c r="IH30" i="2"/>
  <c r="IH31" i="2"/>
  <c r="IH32" i="2"/>
  <c r="IH33" i="2"/>
  <c r="IH34" i="2"/>
  <c r="IH35" i="2"/>
  <c r="IH36" i="2"/>
  <c r="IH37" i="2"/>
  <c r="IH38" i="2"/>
  <c r="IH39" i="2"/>
  <c r="IH40" i="2"/>
  <c r="IH41" i="2"/>
  <c r="IE42" i="2"/>
  <c r="IE46" i="2" s="1"/>
  <c r="IC42" i="2"/>
  <c r="IC46" i="2" s="1"/>
  <c r="IB42" i="2"/>
  <c r="IB46" i="2" s="1"/>
  <c r="IA16" i="2"/>
  <c r="IA17" i="2"/>
  <c r="IA18" i="2"/>
  <c r="IA19" i="2"/>
  <c r="IA20" i="2"/>
  <c r="IA21" i="2"/>
  <c r="IA22" i="2"/>
  <c r="IA23" i="2"/>
  <c r="IA24" i="2"/>
  <c r="IA25" i="2"/>
  <c r="IA26" i="2"/>
  <c r="IA27" i="2"/>
  <c r="IA28" i="2"/>
  <c r="IA29" i="2"/>
  <c r="IA30" i="2"/>
  <c r="IA31" i="2"/>
  <c r="IA32" i="2"/>
  <c r="IA33" i="2"/>
  <c r="IA34" i="2"/>
  <c r="IA35" i="2"/>
  <c r="IA36" i="2"/>
  <c r="IA37" i="2"/>
  <c r="IA38" i="2"/>
  <c r="IA39" i="2"/>
  <c r="IA40" i="2"/>
  <c r="IA41" i="2"/>
  <c r="HX42" i="2"/>
  <c r="HX46" i="2" s="1"/>
  <c r="HV42" i="2"/>
  <c r="HV46" i="2" s="1"/>
  <c r="HU42" i="2"/>
  <c r="HU46" i="2" s="1"/>
  <c r="HT16" i="2"/>
  <c r="HT17" i="2"/>
  <c r="HT18" i="2"/>
  <c r="HT19" i="2"/>
  <c r="HT20" i="2"/>
  <c r="HT21" i="2"/>
  <c r="HT22" i="2"/>
  <c r="HT23" i="2"/>
  <c r="HT24" i="2"/>
  <c r="HT25" i="2"/>
  <c r="HT26" i="2"/>
  <c r="HT27" i="2"/>
  <c r="HT28" i="2"/>
  <c r="HT29" i="2"/>
  <c r="HT30" i="2"/>
  <c r="HT31" i="2"/>
  <c r="HT32" i="2"/>
  <c r="HT33" i="2"/>
  <c r="HT34" i="2"/>
  <c r="HT35" i="2"/>
  <c r="HT36" i="2"/>
  <c r="HT37" i="2"/>
  <c r="HT38" i="2"/>
  <c r="HT39" i="2"/>
  <c r="HT40" i="2"/>
  <c r="HT41" i="2"/>
  <c r="HQ42" i="2"/>
  <c r="HQ46" i="2" s="1"/>
  <c r="HO42" i="2"/>
  <c r="HO46" i="2" s="1"/>
  <c r="HN42" i="2"/>
  <c r="HN46" i="2" s="1"/>
  <c r="HM16" i="2"/>
  <c r="HM17" i="2"/>
  <c r="HM18" i="2"/>
  <c r="HM19" i="2"/>
  <c r="HM20" i="2"/>
  <c r="HM21" i="2"/>
  <c r="HM22" i="2"/>
  <c r="HM23" i="2"/>
  <c r="HM24" i="2"/>
  <c r="HM25" i="2"/>
  <c r="HM26" i="2"/>
  <c r="HM27" i="2"/>
  <c r="HM28" i="2"/>
  <c r="HM29" i="2"/>
  <c r="HM30" i="2"/>
  <c r="HM31" i="2"/>
  <c r="HM32" i="2"/>
  <c r="HM33" i="2"/>
  <c r="HM34" i="2"/>
  <c r="HM35" i="2"/>
  <c r="HM36" i="2"/>
  <c r="HM37" i="2"/>
  <c r="HM38" i="2"/>
  <c r="HM39" i="2"/>
  <c r="HM40" i="2"/>
  <c r="HM41" i="2"/>
  <c r="HJ42" i="2"/>
  <c r="HJ46" i="2" s="1"/>
  <c r="HH42" i="2"/>
  <c r="HH46" i="2" s="1"/>
  <c r="HG42" i="2"/>
  <c r="HG46" i="2" s="1"/>
  <c r="HF16" i="2"/>
  <c r="HF17" i="2"/>
  <c r="HF18" i="2"/>
  <c r="HF19" i="2"/>
  <c r="HF20" i="2"/>
  <c r="HF21" i="2"/>
  <c r="HF22" i="2"/>
  <c r="HF23" i="2"/>
  <c r="HF24" i="2"/>
  <c r="HF25" i="2"/>
  <c r="HF26" i="2"/>
  <c r="HF27" i="2"/>
  <c r="HF28" i="2"/>
  <c r="HF29" i="2"/>
  <c r="HF30" i="2"/>
  <c r="HF31" i="2"/>
  <c r="HF32" i="2"/>
  <c r="HF33" i="2"/>
  <c r="HF34" i="2"/>
  <c r="HF35" i="2"/>
  <c r="HF36" i="2"/>
  <c r="HF37" i="2"/>
  <c r="HF38" i="2"/>
  <c r="HF39" i="2"/>
  <c r="HF40" i="2"/>
  <c r="HF41" i="2"/>
  <c r="HC42" i="2"/>
  <c r="HC46" i="2" s="1"/>
  <c r="HA42" i="2"/>
  <c r="HA46" i="2" s="1"/>
  <c r="GZ42" i="2"/>
  <c r="GZ46" i="2" s="1"/>
  <c r="GY16" i="2"/>
  <c r="GY17" i="2"/>
  <c r="GY18" i="2"/>
  <c r="GY19" i="2"/>
  <c r="GY20" i="2"/>
  <c r="GY21" i="2"/>
  <c r="GY22" i="2"/>
  <c r="GY23" i="2"/>
  <c r="GY24" i="2"/>
  <c r="GY25" i="2"/>
  <c r="GY26" i="2"/>
  <c r="GY27" i="2"/>
  <c r="GY28" i="2"/>
  <c r="GY29" i="2"/>
  <c r="GY30" i="2"/>
  <c r="GY31" i="2"/>
  <c r="GY32" i="2"/>
  <c r="GY33" i="2"/>
  <c r="GY34" i="2"/>
  <c r="GY35" i="2"/>
  <c r="GY36" i="2"/>
  <c r="GY37" i="2"/>
  <c r="GY38" i="2"/>
  <c r="GY39" i="2"/>
  <c r="GY40" i="2"/>
  <c r="GY41" i="2"/>
  <c r="GW46" i="2"/>
  <c r="GV42" i="2"/>
  <c r="GV46" i="2" s="1"/>
  <c r="GT42" i="2"/>
  <c r="GT46" i="2" s="1"/>
  <c r="GS42" i="2"/>
  <c r="GS46" i="2" s="1"/>
  <c r="GR16" i="2"/>
  <c r="GR17" i="2"/>
  <c r="GR18" i="2"/>
  <c r="GR19" i="2"/>
  <c r="GR20" i="2"/>
  <c r="GR21" i="2"/>
  <c r="GR22" i="2"/>
  <c r="GR23" i="2"/>
  <c r="GR24" i="2"/>
  <c r="GR25" i="2"/>
  <c r="GR26" i="2"/>
  <c r="GR27" i="2"/>
  <c r="GR28" i="2"/>
  <c r="GR29" i="2"/>
  <c r="GR30" i="2"/>
  <c r="GR31" i="2"/>
  <c r="GR32" i="2"/>
  <c r="GR33" i="2"/>
  <c r="GR34" i="2"/>
  <c r="GR35" i="2"/>
  <c r="GR36" i="2"/>
  <c r="GR37" i="2"/>
  <c r="GR38" i="2"/>
  <c r="GR39" i="2"/>
  <c r="GR40" i="2"/>
  <c r="GR41" i="2"/>
  <c r="GQ46" i="2"/>
  <c r="GP46" i="2"/>
  <c r="GO42" i="2"/>
  <c r="GO46" i="2" s="1"/>
  <c r="GM42" i="2"/>
  <c r="GM46" i="2" s="1"/>
  <c r="GL42" i="2"/>
  <c r="GL46" i="2" s="1"/>
  <c r="GK16" i="2"/>
  <c r="GK17" i="2"/>
  <c r="GK18" i="2"/>
  <c r="GK19" i="2"/>
  <c r="GK20" i="2"/>
  <c r="GK21" i="2"/>
  <c r="GK22" i="2"/>
  <c r="GK23" i="2"/>
  <c r="GK24" i="2"/>
  <c r="GK25" i="2"/>
  <c r="GK26" i="2"/>
  <c r="GK27" i="2"/>
  <c r="GK28" i="2"/>
  <c r="GK29" i="2"/>
  <c r="GK30" i="2"/>
  <c r="GK31" i="2"/>
  <c r="GK32" i="2"/>
  <c r="GK33" i="2"/>
  <c r="GK34" i="2"/>
  <c r="GK35" i="2"/>
  <c r="GK36" i="2"/>
  <c r="GK37" i="2"/>
  <c r="GK38" i="2"/>
  <c r="GK39" i="2"/>
  <c r="GK40" i="2"/>
  <c r="GK41" i="2"/>
  <c r="GH42" i="2"/>
  <c r="GH46" i="2" s="1"/>
  <c r="GF42" i="2"/>
  <c r="GF46" i="2" s="1"/>
  <c r="GE42" i="2"/>
  <c r="GE46" i="2" s="1"/>
  <c r="GD16" i="2"/>
  <c r="GD17" i="2"/>
  <c r="GD18" i="2"/>
  <c r="GD19" i="2"/>
  <c r="GD20" i="2"/>
  <c r="GD21" i="2"/>
  <c r="GD22" i="2"/>
  <c r="GD23" i="2"/>
  <c r="GD24" i="2"/>
  <c r="GD25" i="2"/>
  <c r="GD26" i="2"/>
  <c r="GD27" i="2"/>
  <c r="GD28" i="2"/>
  <c r="GD29" i="2"/>
  <c r="GD30" i="2"/>
  <c r="GD31" i="2"/>
  <c r="GD32" i="2"/>
  <c r="GD33" i="2"/>
  <c r="GD34" i="2"/>
  <c r="GD35" i="2"/>
  <c r="GD36" i="2"/>
  <c r="GD37" i="2"/>
  <c r="GD38" i="2"/>
  <c r="GD39" i="2"/>
  <c r="GD40" i="2"/>
  <c r="GD41" i="2"/>
  <c r="GB46" i="2"/>
  <c r="GA42" i="2"/>
  <c r="GA46" i="2" s="1"/>
  <c r="FY42" i="2"/>
  <c r="FY46" i="2" s="1"/>
  <c r="FX42" i="2"/>
  <c r="FX46" i="2" s="1"/>
  <c r="FW16" i="2"/>
  <c r="FW17" i="2"/>
  <c r="FW18" i="2"/>
  <c r="FW19" i="2"/>
  <c r="FW20" i="2"/>
  <c r="FW21" i="2"/>
  <c r="FW22" i="2"/>
  <c r="FW23" i="2"/>
  <c r="FW24" i="2"/>
  <c r="FW25" i="2"/>
  <c r="FW26" i="2"/>
  <c r="FW27" i="2"/>
  <c r="FW28" i="2"/>
  <c r="FW29" i="2"/>
  <c r="FW30" i="2"/>
  <c r="FW31" i="2"/>
  <c r="FW32" i="2"/>
  <c r="FW33" i="2"/>
  <c r="FW34" i="2"/>
  <c r="FW35" i="2"/>
  <c r="FW36" i="2"/>
  <c r="FW37" i="2"/>
  <c r="FW38" i="2"/>
  <c r="FW39" i="2"/>
  <c r="FW40" i="2"/>
  <c r="FW41" i="2"/>
  <c r="FT42" i="2"/>
  <c r="FT46" i="2" s="1"/>
  <c r="FR42" i="2"/>
  <c r="FR46" i="2" s="1"/>
  <c r="FQ42" i="2"/>
  <c r="FQ46" i="2" s="1"/>
  <c r="FP16" i="2"/>
  <c r="FP17" i="2"/>
  <c r="FP18" i="2"/>
  <c r="FP19" i="2"/>
  <c r="FP20" i="2"/>
  <c r="FP21" i="2"/>
  <c r="FP22" i="2"/>
  <c r="FP23" i="2"/>
  <c r="FP24" i="2"/>
  <c r="FP25" i="2"/>
  <c r="FP26" i="2"/>
  <c r="FP27" i="2"/>
  <c r="FP28" i="2"/>
  <c r="FP29" i="2"/>
  <c r="FP30" i="2"/>
  <c r="FP31" i="2"/>
  <c r="FP32" i="2"/>
  <c r="FP33" i="2"/>
  <c r="FP34" i="2"/>
  <c r="FP35" i="2"/>
  <c r="FP36" i="2"/>
  <c r="FP37" i="2"/>
  <c r="FP38" i="2"/>
  <c r="FP39" i="2"/>
  <c r="FP40" i="2"/>
  <c r="FP41" i="2"/>
  <c r="FM42" i="2"/>
  <c r="FM46" i="2" s="1"/>
  <c r="FK42" i="2"/>
  <c r="FK46" i="2" s="1"/>
  <c r="FJ42" i="2"/>
  <c r="FJ46" i="2" s="1"/>
  <c r="FI16" i="2"/>
  <c r="FI17" i="2"/>
  <c r="FI18" i="2"/>
  <c r="FI19" i="2"/>
  <c r="FI20" i="2"/>
  <c r="FI21" i="2"/>
  <c r="FI22" i="2"/>
  <c r="FI23" i="2"/>
  <c r="FI24" i="2"/>
  <c r="FI25" i="2"/>
  <c r="FI26" i="2"/>
  <c r="FI27" i="2"/>
  <c r="FI28" i="2"/>
  <c r="FI29" i="2"/>
  <c r="FI30" i="2"/>
  <c r="FI31" i="2"/>
  <c r="FI32" i="2"/>
  <c r="FI33" i="2"/>
  <c r="FI34" i="2"/>
  <c r="FI35" i="2"/>
  <c r="FI36" i="2"/>
  <c r="FI37" i="2"/>
  <c r="FI38" i="2"/>
  <c r="FI39" i="2"/>
  <c r="FI40" i="2"/>
  <c r="FI41" i="2"/>
  <c r="FF42" i="2"/>
  <c r="FF46" i="2" s="1"/>
  <c r="FD42" i="2"/>
  <c r="FD46" i="2" s="1"/>
  <c r="FC42" i="2"/>
  <c r="FC46" i="2" s="1"/>
  <c r="FB16" i="2"/>
  <c r="FB17" i="2"/>
  <c r="FB18" i="2"/>
  <c r="FB19" i="2"/>
  <c r="FB20" i="2"/>
  <c r="FB21" i="2"/>
  <c r="FB22" i="2"/>
  <c r="FB23" i="2"/>
  <c r="FB24" i="2"/>
  <c r="FB25" i="2"/>
  <c r="FB26" i="2"/>
  <c r="FB27" i="2"/>
  <c r="FB28" i="2"/>
  <c r="FB29" i="2"/>
  <c r="FB30" i="2"/>
  <c r="FB31" i="2"/>
  <c r="FB32" i="2"/>
  <c r="FB33" i="2"/>
  <c r="FB34" i="2"/>
  <c r="FB35" i="2"/>
  <c r="FB36" i="2"/>
  <c r="FB37" i="2"/>
  <c r="FB38" i="2"/>
  <c r="FB39" i="2"/>
  <c r="FB40" i="2"/>
  <c r="FB41" i="2"/>
  <c r="EY46" i="2"/>
  <c r="EV42" i="2"/>
  <c r="EV46" i="2" s="1"/>
  <c r="EU16" i="2"/>
  <c r="EU17" i="2"/>
  <c r="EU18" i="2"/>
  <c r="EU19" i="2"/>
  <c r="EU20" i="2"/>
  <c r="EU21" i="2"/>
  <c r="EU22" i="2"/>
  <c r="EU23" i="2"/>
  <c r="EU24" i="2"/>
  <c r="EU25" i="2"/>
  <c r="EU26" i="2"/>
  <c r="EU27" i="2"/>
  <c r="EU28" i="2"/>
  <c r="EU29" i="2"/>
  <c r="EU30" i="2"/>
  <c r="EU31" i="2"/>
  <c r="EU32" i="2"/>
  <c r="EU33" i="2"/>
  <c r="EU34" i="2"/>
  <c r="EU35" i="2"/>
  <c r="EU36" i="2"/>
  <c r="EU37" i="2"/>
  <c r="EU38" i="2"/>
  <c r="EU39" i="2"/>
  <c r="EU40" i="2"/>
  <c r="EU41" i="2"/>
  <c r="EO42" i="2"/>
  <c r="EO46" i="2" s="1"/>
  <c r="EN16" i="2"/>
  <c r="EN17" i="2"/>
  <c r="EN18" i="2"/>
  <c r="EN19" i="2"/>
  <c r="EN20" i="2"/>
  <c r="EN21" i="2"/>
  <c r="EN22" i="2"/>
  <c r="EN23" i="2"/>
  <c r="EN24" i="2"/>
  <c r="EN25" i="2"/>
  <c r="EN26" i="2"/>
  <c r="EN27" i="2"/>
  <c r="EN28" i="2"/>
  <c r="EN29" i="2"/>
  <c r="EN30" i="2"/>
  <c r="EN31" i="2"/>
  <c r="EN32" i="2"/>
  <c r="EN33" i="2"/>
  <c r="EN34" i="2"/>
  <c r="EN35" i="2"/>
  <c r="EN36" i="2"/>
  <c r="EN37" i="2"/>
  <c r="EN38" i="2"/>
  <c r="EN39" i="2"/>
  <c r="EN40" i="2"/>
  <c r="EN41" i="2"/>
  <c r="EH42" i="2"/>
  <c r="EH46" i="2" s="1"/>
  <c r="EG16" i="2"/>
  <c r="EG17" i="2"/>
  <c r="EG18" i="2"/>
  <c r="EG19" i="2"/>
  <c r="EG20" i="2"/>
  <c r="EG21" i="2"/>
  <c r="EG22" i="2"/>
  <c r="EG23" i="2"/>
  <c r="EG24" i="2"/>
  <c r="EG25" i="2"/>
  <c r="EG26" i="2"/>
  <c r="EG27" i="2"/>
  <c r="EG28" i="2"/>
  <c r="EG29" i="2"/>
  <c r="EG30" i="2"/>
  <c r="EG31" i="2"/>
  <c r="EG32" i="2"/>
  <c r="EG33" i="2"/>
  <c r="EG34" i="2"/>
  <c r="EG35" i="2"/>
  <c r="EG36" i="2"/>
  <c r="EG37" i="2"/>
  <c r="EG38" i="2"/>
  <c r="EG39" i="2"/>
  <c r="EG40" i="2"/>
  <c r="EG41" i="2"/>
  <c r="ED42" i="2"/>
  <c r="ED46" i="2" s="1"/>
  <c r="EB42" i="2"/>
  <c r="EB46" i="2" s="1"/>
  <c r="EA42" i="2"/>
  <c r="EA46" i="2" s="1"/>
  <c r="DZ16" i="2"/>
  <c r="DZ17" i="2"/>
  <c r="DZ18" i="2"/>
  <c r="DZ19" i="2"/>
  <c r="DZ20" i="2"/>
  <c r="DZ21" i="2"/>
  <c r="DZ22" i="2"/>
  <c r="DZ23" i="2"/>
  <c r="DZ24" i="2"/>
  <c r="DZ25" i="2"/>
  <c r="DZ26" i="2"/>
  <c r="DZ27" i="2"/>
  <c r="DZ28" i="2"/>
  <c r="DZ29" i="2"/>
  <c r="DZ30" i="2"/>
  <c r="DZ31" i="2"/>
  <c r="DZ32" i="2"/>
  <c r="DZ33" i="2"/>
  <c r="DZ34" i="2"/>
  <c r="DZ35" i="2"/>
  <c r="DZ36" i="2"/>
  <c r="DZ37" i="2"/>
  <c r="DZ38" i="2"/>
  <c r="DZ39" i="2"/>
  <c r="DZ40" i="2"/>
  <c r="DZ41" i="2"/>
  <c r="DW46" i="2"/>
  <c r="DT42" i="2"/>
  <c r="DT46" i="2" s="1"/>
  <c r="DS16" i="2"/>
  <c r="DS17" i="2"/>
  <c r="DS18" i="2"/>
  <c r="DS19" i="2"/>
  <c r="DS20" i="2"/>
  <c r="DS21" i="2"/>
  <c r="DS22" i="2"/>
  <c r="DS23" i="2"/>
  <c r="DS24" i="2"/>
  <c r="DS25" i="2"/>
  <c r="DS26" i="2"/>
  <c r="DS27" i="2"/>
  <c r="DS28" i="2"/>
  <c r="DS29" i="2"/>
  <c r="DS30" i="2"/>
  <c r="DS31" i="2"/>
  <c r="DS32" i="2"/>
  <c r="DS33" i="2"/>
  <c r="DS34" i="2"/>
  <c r="DS35" i="2"/>
  <c r="DS36" i="2"/>
  <c r="DS37" i="2"/>
  <c r="DS38" i="2"/>
  <c r="DS39" i="2"/>
  <c r="DS40" i="2"/>
  <c r="DS41" i="2"/>
  <c r="DM42" i="2"/>
  <c r="DM46" i="2" s="1"/>
  <c r="DL16" i="2"/>
  <c r="DL17" i="2"/>
  <c r="DL18" i="2"/>
  <c r="DL19" i="2"/>
  <c r="DL20" i="2"/>
  <c r="DL21" i="2"/>
  <c r="DL22" i="2"/>
  <c r="DL23" i="2"/>
  <c r="DL24" i="2"/>
  <c r="DL25" i="2"/>
  <c r="DL26" i="2"/>
  <c r="DL27" i="2"/>
  <c r="DL28" i="2"/>
  <c r="DL29" i="2"/>
  <c r="DL30" i="2"/>
  <c r="DL31" i="2"/>
  <c r="DL32" i="2"/>
  <c r="DL33" i="2"/>
  <c r="DL34" i="2"/>
  <c r="DL35" i="2"/>
  <c r="DL36" i="2"/>
  <c r="DL37" i="2"/>
  <c r="DL38" i="2"/>
  <c r="DL39" i="2"/>
  <c r="DL40" i="2"/>
  <c r="DL41" i="2"/>
  <c r="DI42" i="2"/>
  <c r="DI46" i="2" s="1"/>
  <c r="DG42" i="2"/>
  <c r="DG46" i="2" s="1"/>
  <c r="DF42" i="2"/>
  <c r="DF46" i="2" s="1"/>
  <c r="DE16" i="2"/>
  <c r="DE17" i="2"/>
  <c r="DE18" i="2"/>
  <c r="DE19" i="2"/>
  <c r="DE20" i="2"/>
  <c r="DE21" i="2"/>
  <c r="DE22" i="2"/>
  <c r="DE23" i="2"/>
  <c r="DE24" i="2"/>
  <c r="DE25" i="2"/>
  <c r="DE26" i="2"/>
  <c r="DE27" i="2"/>
  <c r="DE28" i="2"/>
  <c r="DE29" i="2"/>
  <c r="DE30" i="2"/>
  <c r="DE31" i="2"/>
  <c r="DE32" i="2"/>
  <c r="DE33" i="2"/>
  <c r="DE34" i="2"/>
  <c r="DE35" i="2"/>
  <c r="DE36" i="2"/>
  <c r="DE37" i="2"/>
  <c r="DE38" i="2"/>
  <c r="DE39" i="2"/>
  <c r="DE40" i="2"/>
  <c r="DE41" i="2"/>
  <c r="DB46" i="2"/>
  <c r="CY42" i="2"/>
  <c r="CY46" i="2" s="1"/>
  <c r="CX16" i="2"/>
  <c r="CX17" i="2"/>
  <c r="CX18" i="2"/>
  <c r="CX19" i="2"/>
  <c r="CX20" i="2"/>
  <c r="CX21" i="2"/>
  <c r="CX22" i="2"/>
  <c r="CX23" i="2"/>
  <c r="CX24" i="2"/>
  <c r="CX25" i="2"/>
  <c r="CX26" i="2"/>
  <c r="CX27" i="2"/>
  <c r="CX28" i="2"/>
  <c r="CX29" i="2"/>
  <c r="CX30" i="2"/>
  <c r="CX31" i="2"/>
  <c r="CX32" i="2"/>
  <c r="CX33" i="2"/>
  <c r="CX34" i="2"/>
  <c r="CX35" i="2"/>
  <c r="CX36" i="2"/>
  <c r="CX37" i="2"/>
  <c r="CX38" i="2"/>
  <c r="CX39" i="2"/>
  <c r="CX40" i="2"/>
  <c r="CX41" i="2"/>
  <c r="CW42" i="2"/>
  <c r="CW46" i="2" s="1"/>
  <c r="CR42" i="2"/>
  <c r="CR46" i="2" s="1"/>
  <c r="CQ16" i="2"/>
  <c r="CQ17" i="2"/>
  <c r="CQ18" i="2"/>
  <c r="CQ19" i="2"/>
  <c r="CQ20" i="2"/>
  <c r="CQ21" i="2"/>
  <c r="CQ22" i="2"/>
  <c r="CQ23" i="2"/>
  <c r="CQ24" i="2"/>
  <c r="CQ25" i="2"/>
  <c r="CQ26" i="2"/>
  <c r="CQ27" i="2"/>
  <c r="CQ28" i="2"/>
  <c r="CQ29" i="2"/>
  <c r="CQ30" i="2"/>
  <c r="CQ31" i="2"/>
  <c r="CQ32" i="2"/>
  <c r="CQ33" i="2"/>
  <c r="CQ34" i="2"/>
  <c r="CQ35" i="2"/>
  <c r="CQ36" i="2"/>
  <c r="CQ37" i="2"/>
  <c r="CQ38" i="2"/>
  <c r="CQ39" i="2"/>
  <c r="CQ40" i="2"/>
  <c r="CQ41" i="2"/>
  <c r="CP42" i="2"/>
  <c r="CP46" i="2" s="1"/>
  <c r="CK42" i="2"/>
  <c r="CK45" i="2" s="1"/>
  <c r="CJ29" i="2"/>
  <c r="CJ30" i="2"/>
  <c r="CJ31" i="2"/>
  <c r="CJ32" i="2"/>
  <c r="CJ33" i="2"/>
  <c r="CJ16" i="2"/>
  <c r="CJ17" i="2"/>
  <c r="CJ18" i="2"/>
  <c r="CJ19" i="2"/>
  <c r="CJ20" i="2"/>
  <c r="CJ21" i="2"/>
  <c r="CJ22" i="2"/>
  <c r="CJ23" i="2"/>
  <c r="CJ24" i="2"/>
  <c r="CJ25" i="2"/>
  <c r="CJ26" i="2"/>
  <c r="CJ27" i="2"/>
  <c r="CJ28" i="2"/>
  <c r="CJ34" i="2"/>
  <c r="CJ35" i="2"/>
  <c r="CJ36" i="2"/>
  <c r="CJ37" i="2"/>
  <c r="CJ38" i="2"/>
  <c r="CJ39" i="2"/>
  <c r="CJ40" i="2"/>
  <c r="CJ41" i="2"/>
  <c r="CD42" i="2"/>
  <c r="CD46" i="2" s="1"/>
  <c r="CC29" i="2"/>
  <c r="CC30" i="2"/>
  <c r="CC31" i="2"/>
  <c r="CC32" i="2"/>
  <c r="CC33" i="2"/>
  <c r="CC16" i="2"/>
  <c r="CC17" i="2"/>
  <c r="CC18" i="2"/>
  <c r="CC19" i="2"/>
  <c r="CC20" i="2"/>
  <c r="CC21" i="2"/>
  <c r="CC22" i="2"/>
  <c r="CC23" i="2"/>
  <c r="CC24" i="2"/>
  <c r="CC25" i="2"/>
  <c r="CC26" i="2"/>
  <c r="CC27" i="2"/>
  <c r="CC28" i="2"/>
  <c r="CC34" i="2"/>
  <c r="CC35" i="2"/>
  <c r="CC36" i="2"/>
  <c r="CC37" i="2"/>
  <c r="CC38" i="2"/>
  <c r="CC39" i="2"/>
  <c r="CC40" i="2"/>
  <c r="CC41" i="2"/>
  <c r="BW42" i="2"/>
  <c r="BW46" i="2" s="1"/>
  <c r="BV29" i="2"/>
  <c r="BV30" i="2"/>
  <c r="BV31" i="2"/>
  <c r="BV32" i="2"/>
  <c r="BV33" i="2"/>
  <c r="BV16" i="2"/>
  <c r="BV17" i="2"/>
  <c r="BV18" i="2"/>
  <c r="BV19" i="2"/>
  <c r="BV20" i="2"/>
  <c r="BV21" i="2"/>
  <c r="BV22" i="2"/>
  <c r="BV23" i="2"/>
  <c r="BV24" i="2"/>
  <c r="BV25" i="2"/>
  <c r="BV26" i="2"/>
  <c r="BV27" i="2"/>
  <c r="BV28" i="2"/>
  <c r="BV34" i="2"/>
  <c r="BV35" i="2"/>
  <c r="BV36" i="2"/>
  <c r="BV37" i="2"/>
  <c r="BV38" i="2"/>
  <c r="BV39" i="2"/>
  <c r="BV40" i="2"/>
  <c r="BV41" i="2"/>
  <c r="BO29" i="2"/>
  <c r="BO30" i="2"/>
  <c r="BO31" i="2"/>
  <c r="BO32" i="2"/>
  <c r="BO33" i="2"/>
  <c r="BO16" i="2"/>
  <c r="BO17" i="2"/>
  <c r="BO18" i="2"/>
  <c r="BO19" i="2"/>
  <c r="BO20" i="2"/>
  <c r="BO21" i="2"/>
  <c r="BO22" i="2"/>
  <c r="BO23" i="2"/>
  <c r="BO24" i="2"/>
  <c r="BO25" i="2"/>
  <c r="BO26" i="2"/>
  <c r="BO27" i="2"/>
  <c r="BO28" i="2"/>
  <c r="BO34" i="2"/>
  <c r="BO35" i="2"/>
  <c r="BO36" i="2"/>
  <c r="BO37" i="2"/>
  <c r="BO38" i="2"/>
  <c r="BO39" i="2"/>
  <c r="BO40" i="2"/>
  <c r="BO41" i="2"/>
  <c r="BI42" i="2"/>
  <c r="BI46" i="2" s="1"/>
  <c r="BH29" i="2"/>
  <c r="BH30" i="2"/>
  <c r="BH31" i="2"/>
  <c r="BH32" i="2"/>
  <c r="BH33" i="2"/>
  <c r="BH16" i="2"/>
  <c r="BH17" i="2"/>
  <c r="BH18" i="2"/>
  <c r="BH19" i="2"/>
  <c r="BH20" i="2"/>
  <c r="BH21" i="2"/>
  <c r="BH22" i="2"/>
  <c r="BH23" i="2"/>
  <c r="BH24" i="2"/>
  <c r="BH25" i="2"/>
  <c r="BH26" i="2"/>
  <c r="BH27" i="2"/>
  <c r="BH28" i="2"/>
  <c r="BH34" i="2"/>
  <c r="BH35" i="2"/>
  <c r="BH36" i="2"/>
  <c r="BH37" i="2"/>
  <c r="BH38" i="2"/>
  <c r="BH39" i="2"/>
  <c r="BH40" i="2"/>
  <c r="BH41" i="2"/>
  <c r="BA29" i="2"/>
  <c r="BA30" i="2"/>
  <c r="BA31" i="2"/>
  <c r="BA32" i="2"/>
  <c r="BA33" i="2"/>
  <c r="BA16" i="2"/>
  <c r="BA17" i="2"/>
  <c r="BA18" i="2"/>
  <c r="BA19" i="2"/>
  <c r="BA20" i="2"/>
  <c r="BA21" i="2"/>
  <c r="BA22" i="2"/>
  <c r="BA23" i="2"/>
  <c r="BA24" i="2"/>
  <c r="BA25" i="2"/>
  <c r="BA26" i="2"/>
  <c r="BA27" i="2"/>
  <c r="BA28" i="2"/>
  <c r="BA34" i="2"/>
  <c r="BA35" i="2"/>
  <c r="BA36" i="2"/>
  <c r="BA37" i="2"/>
  <c r="BA38" i="2"/>
  <c r="BA39" i="2"/>
  <c r="BA40" i="2"/>
  <c r="BA41" i="2"/>
  <c r="AT29" i="2"/>
  <c r="AT30" i="2"/>
  <c r="AT31" i="2"/>
  <c r="AT32" i="2"/>
  <c r="AT33" i="2"/>
  <c r="AT16" i="2"/>
  <c r="AT17" i="2"/>
  <c r="AT18" i="2"/>
  <c r="AT19" i="2"/>
  <c r="AT20" i="2"/>
  <c r="AT21" i="2"/>
  <c r="AT22" i="2"/>
  <c r="AT23" i="2"/>
  <c r="AT24" i="2"/>
  <c r="AT25" i="2"/>
  <c r="AT26" i="2"/>
  <c r="AT27" i="2"/>
  <c r="AT28" i="2"/>
  <c r="AT34" i="2"/>
  <c r="AT35" i="2"/>
  <c r="AT36" i="2"/>
  <c r="AT37" i="2"/>
  <c r="AT38" i="2"/>
  <c r="AT39" i="2"/>
  <c r="AT40" i="2"/>
  <c r="AT41" i="2"/>
  <c r="AN42" i="2"/>
  <c r="AN46" i="2" s="1"/>
  <c r="AM29" i="2"/>
  <c r="AM30" i="2"/>
  <c r="AM31" i="2"/>
  <c r="AM32" i="2"/>
  <c r="AM33" i="2"/>
  <c r="AM16" i="2"/>
  <c r="AM17" i="2"/>
  <c r="AM18" i="2"/>
  <c r="AM19" i="2"/>
  <c r="AM20" i="2"/>
  <c r="AM21" i="2"/>
  <c r="AM22" i="2"/>
  <c r="AM23" i="2"/>
  <c r="AM24" i="2"/>
  <c r="AM25" i="2"/>
  <c r="AM26" i="2"/>
  <c r="AM27" i="2"/>
  <c r="AM28" i="2"/>
  <c r="AM34" i="2"/>
  <c r="AM35" i="2"/>
  <c r="AM36" i="2"/>
  <c r="AM37" i="2"/>
  <c r="AM38" i="2"/>
  <c r="AM39" i="2"/>
  <c r="AM40" i="2"/>
  <c r="AM41" i="2"/>
  <c r="AG42" i="2"/>
  <c r="AG46" i="2" s="1"/>
  <c r="AF29" i="2"/>
  <c r="AF30" i="2"/>
  <c r="AF31" i="2"/>
  <c r="AF32" i="2"/>
  <c r="AF33" i="2"/>
  <c r="AF16" i="2"/>
  <c r="AF17" i="2"/>
  <c r="AF18" i="2"/>
  <c r="AF19" i="2"/>
  <c r="AF20" i="2"/>
  <c r="AF21" i="2"/>
  <c r="AF22" i="2"/>
  <c r="AF23" i="2"/>
  <c r="AF24" i="2"/>
  <c r="AF25" i="2"/>
  <c r="AF26" i="2"/>
  <c r="AF27" i="2"/>
  <c r="AF28" i="2"/>
  <c r="AF34" i="2"/>
  <c r="AF35" i="2"/>
  <c r="AF36" i="2"/>
  <c r="AF37" i="2"/>
  <c r="AF38" i="2"/>
  <c r="AF39" i="2"/>
  <c r="AF40" i="2"/>
  <c r="AF41" i="2"/>
  <c r="Y29" i="2"/>
  <c r="Y30" i="2"/>
  <c r="Y31" i="2"/>
  <c r="Y32" i="2"/>
  <c r="Y33" i="2"/>
  <c r="Y16" i="2"/>
  <c r="Y17" i="2"/>
  <c r="Y18" i="2"/>
  <c r="Y19" i="2"/>
  <c r="Y20" i="2"/>
  <c r="Y21" i="2"/>
  <c r="Y22" i="2"/>
  <c r="Y23" i="2"/>
  <c r="Y24" i="2"/>
  <c r="Y25" i="2"/>
  <c r="Y26" i="2"/>
  <c r="Y27" i="2"/>
  <c r="Y28" i="2"/>
  <c r="Y34" i="2"/>
  <c r="Y35" i="2"/>
  <c r="Y36" i="2"/>
  <c r="Y37" i="2"/>
  <c r="Y38" i="2"/>
  <c r="Y39" i="2"/>
  <c r="Y40" i="2"/>
  <c r="Y41" i="2"/>
  <c r="S42" i="2"/>
  <c r="K1145" i="1" s="1"/>
  <c r="R29" i="2"/>
  <c r="R30" i="2"/>
  <c r="R31" i="2"/>
  <c r="R32" i="2"/>
  <c r="R33" i="2"/>
  <c r="R16" i="2"/>
  <c r="R17" i="2"/>
  <c r="R18" i="2"/>
  <c r="R19" i="2"/>
  <c r="R20" i="2"/>
  <c r="R21" i="2"/>
  <c r="R22" i="2"/>
  <c r="R23" i="2"/>
  <c r="R24" i="2"/>
  <c r="R25" i="2"/>
  <c r="R26" i="2"/>
  <c r="R27" i="2"/>
  <c r="R28" i="2"/>
  <c r="R34" i="2"/>
  <c r="R35" i="2"/>
  <c r="R36" i="2"/>
  <c r="R37" i="2"/>
  <c r="R38" i="2"/>
  <c r="R39" i="2"/>
  <c r="R40" i="2"/>
  <c r="R41" i="2"/>
  <c r="L42" i="2"/>
  <c r="L46" i="2" s="1"/>
  <c r="K29" i="2"/>
  <c r="K30" i="2"/>
  <c r="K31" i="2"/>
  <c r="K32" i="2"/>
  <c r="K33" i="2"/>
  <c r="K16" i="2"/>
  <c r="K17" i="2"/>
  <c r="K18" i="2"/>
  <c r="K19" i="2"/>
  <c r="K20" i="2"/>
  <c r="K21" i="2"/>
  <c r="K22" i="2"/>
  <c r="K23" i="2"/>
  <c r="K24" i="2"/>
  <c r="K25" i="2"/>
  <c r="K26" i="2"/>
  <c r="K27" i="2"/>
  <c r="K28" i="2"/>
  <c r="K34" i="2"/>
  <c r="K35" i="2"/>
  <c r="K36" i="2"/>
  <c r="K37" i="2"/>
  <c r="K38" i="2"/>
  <c r="K39" i="2"/>
  <c r="K40" i="2"/>
  <c r="K41" i="2"/>
  <c r="E42" i="2"/>
  <c r="E46" i="2" s="1"/>
  <c r="D29" i="2"/>
  <c r="D30" i="2"/>
  <c r="D31" i="2"/>
  <c r="D32" i="2"/>
  <c r="D33" i="2"/>
  <c r="D16" i="2"/>
  <c r="D17" i="2"/>
  <c r="D18" i="2"/>
  <c r="D19" i="2"/>
  <c r="D20" i="2"/>
  <c r="D21" i="2"/>
  <c r="D22" i="2"/>
  <c r="D23" i="2"/>
  <c r="D24" i="2"/>
  <c r="D25" i="2"/>
  <c r="D26" i="2"/>
  <c r="D27" i="2"/>
  <c r="D28" i="2"/>
  <c r="D34" i="2"/>
  <c r="D35" i="2"/>
  <c r="D36" i="2"/>
  <c r="D37" i="2"/>
  <c r="D38" i="2"/>
  <c r="D39" i="2"/>
  <c r="D40" i="2"/>
  <c r="D41" i="2"/>
  <c r="I933" i="1"/>
  <c r="I932" i="1"/>
  <c r="I931" i="1"/>
  <c r="I930" i="1"/>
  <c r="I929" i="1"/>
  <c r="I928" i="1"/>
  <c r="I927" i="1"/>
  <c r="I926" i="1"/>
  <c r="I925" i="1"/>
  <c r="I924" i="1"/>
  <c r="I923" i="1"/>
  <c r="I922" i="1"/>
  <c r="FT43" i="2"/>
  <c r="D816" i="1" s="1"/>
  <c r="I921" i="1"/>
  <c r="I920" i="1"/>
  <c r="I919" i="1"/>
  <c r="I915" i="1"/>
  <c r="DI43" i="2"/>
  <c r="D807" i="1" s="1"/>
  <c r="I912" i="1"/>
  <c r="F933" i="1"/>
  <c r="F932" i="1"/>
  <c r="F931" i="1"/>
  <c r="IC43" i="2"/>
  <c r="E930" i="1" s="1"/>
  <c r="F930" i="1"/>
  <c r="F929" i="1"/>
  <c r="HO43" i="2"/>
  <c r="E928" i="1" s="1"/>
  <c r="F928" i="1"/>
  <c r="F927" i="1"/>
  <c r="F926" i="1"/>
  <c r="F925" i="1"/>
  <c r="GM43" i="2"/>
  <c r="E924" i="1" s="1"/>
  <c r="F924" i="1"/>
  <c r="F923" i="1"/>
  <c r="FY43" i="2"/>
  <c r="E922" i="1" s="1"/>
  <c r="F922" i="1"/>
  <c r="F921" i="1"/>
  <c r="F920" i="1"/>
  <c r="FD43" i="2"/>
  <c r="E919" i="1" s="1"/>
  <c r="F919" i="1"/>
  <c r="F915" i="1"/>
  <c r="F912" i="1"/>
  <c r="B435" i="1"/>
  <c r="F435" i="1" s="1"/>
  <c r="C649" i="1" s="1"/>
  <c r="B434" i="1"/>
  <c r="B433" i="1"/>
  <c r="B432" i="1"/>
  <c r="B431" i="1"/>
  <c r="F431" i="1" s="1"/>
  <c r="C645" i="1" s="1"/>
  <c r="B430" i="1"/>
  <c r="B429" i="1"/>
  <c r="B428" i="1"/>
  <c r="F428" i="1" s="1"/>
  <c r="B427" i="1"/>
  <c r="B426" i="1"/>
  <c r="B425" i="1"/>
  <c r="F425" i="1" s="1"/>
  <c r="B424" i="1"/>
  <c r="B423" i="1"/>
  <c r="B422" i="1"/>
  <c r="B421" i="1"/>
  <c r="F421" i="1" s="1"/>
  <c r="C635" i="1" s="1"/>
  <c r="B419" i="1"/>
  <c r="B417" i="1"/>
  <c r="B416" i="1"/>
  <c r="B415" i="1"/>
  <c r="B413" i="1"/>
  <c r="B412" i="1"/>
  <c r="B414" i="1"/>
  <c r="B408" i="1"/>
  <c r="B406" i="1"/>
  <c r="B405" i="1"/>
  <c r="F405" i="1" s="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IW43" i="2"/>
  <c r="IW47" i="2" s="1"/>
  <c r="II43" i="2"/>
  <c r="II47" i="2" s="1"/>
  <c r="HN43" i="2"/>
  <c r="HN47" i="2" s="1"/>
  <c r="FJ43" i="2"/>
  <c r="FJ47" i="2" s="1"/>
  <c r="C354" i="1"/>
  <c r="E354" i="1" s="1"/>
  <c r="C353" i="1"/>
  <c r="E353" i="1" s="1"/>
  <c r="C351" i="1"/>
  <c r="E351" i="1" s="1"/>
  <c r="C349" i="1"/>
  <c r="E349" i="1" s="1"/>
  <c r="C348" i="1"/>
  <c r="E348" i="1" s="1"/>
  <c r="C347" i="1"/>
  <c r="E347" i="1" s="1"/>
  <c r="C346" i="1"/>
  <c r="E346" i="1" s="1"/>
  <c r="C345" i="1"/>
  <c r="E345" i="1" s="1"/>
  <c r="C344" i="1"/>
  <c r="E344" i="1" s="1"/>
  <c r="K1179" i="1"/>
  <c r="K1177" i="1"/>
  <c r="K1172" i="1"/>
  <c r="K1166" i="1"/>
  <c r="G1175" i="1"/>
  <c r="G1171" i="1"/>
  <c r="G1166" i="1"/>
  <c r="C1174" i="1"/>
  <c r="C1173" i="1"/>
  <c r="C1169" i="1"/>
  <c r="C1165" i="1"/>
  <c r="IF44" i="2"/>
  <c r="E1058" i="1" s="1"/>
  <c r="GP44" i="2"/>
  <c r="H641" i="1" s="1"/>
  <c r="J641" i="1" s="1"/>
  <c r="GI44" i="2"/>
  <c r="E1051" i="1" s="1"/>
  <c r="FN44" i="2"/>
  <c r="E1048" i="1" s="1"/>
  <c r="EZ44" i="2"/>
  <c r="H635" i="1" s="1"/>
  <c r="J635" i="1" s="1"/>
  <c r="IW45" i="2"/>
  <c r="IW44" i="2"/>
  <c r="IS45" i="2"/>
  <c r="IM45" i="2"/>
  <c r="IL44" i="2"/>
  <c r="II44" i="2"/>
  <c r="IB45" i="2"/>
  <c r="IB44" i="2"/>
  <c r="HZ44" i="2"/>
  <c r="HS44" i="2"/>
  <c r="HO44" i="2"/>
  <c r="HD45" i="2"/>
  <c r="GZ45" i="2"/>
  <c r="GT45" i="2"/>
  <c r="GS45" i="2"/>
  <c r="GM45" i="2"/>
  <c r="GI45" i="2"/>
  <c r="GM44" i="2"/>
  <c r="GB45" i="2"/>
  <c r="FT45" i="2"/>
  <c r="FT44" i="2"/>
  <c r="FR44" i="2"/>
  <c r="FJ45" i="2"/>
  <c r="FD45" i="2"/>
  <c r="FD44" i="2"/>
  <c r="EY45" i="2"/>
  <c r="EY44" i="2"/>
  <c r="EI44" i="2"/>
  <c r="EA45" i="2"/>
  <c r="DW45" i="2"/>
  <c r="DW44" i="2"/>
  <c r="G737" i="1"/>
  <c r="H737" i="1" s="1"/>
  <c r="F736" i="1"/>
  <c r="H736" i="1" s="1"/>
  <c r="E739" i="1"/>
  <c r="H739" i="1" s="1"/>
  <c r="E732" i="1"/>
  <c r="H732" i="1" s="1"/>
  <c r="E731" i="1"/>
  <c r="H731" i="1" s="1"/>
  <c r="D238" i="1"/>
  <c r="D236" i="1"/>
  <c r="D232" i="1"/>
  <c r="D240" i="1"/>
  <c r="DI44" i="2"/>
  <c r="DB45" i="2"/>
  <c r="DB44" i="2"/>
  <c r="AS45" i="2"/>
  <c r="D267" i="1"/>
  <c r="D266" i="1"/>
  <c r="D265" i="1"/>
  <c r="D264" i="1"/>
  <c r="D263" i="1"/>
  <c r="D262" i="1"/>
  <c r="D261" i="1"/>
  <c r="D260" i="1"/>
  <c r="D259" i="1"/>
  <c r="D258" i="1"/>
  <c r="D257" i="1"/>
  <c r="D256" i="1"/>
  <c r="D255" i="1"/>
  <c r="D254" i="1"/>
  <c r="D253" i="1"/>
  <c r="D252" i="1"/>
  <c r="D251" i="1"/>
  <c r="D233" i="1"/>
  <c r="D234" i="1"/>
  <c r="D235" i="1"/>
  <c r="D237" i="1"/>
  <c r="D239" i="1"/>
  <c r="D241" i="1"/>
  <c r="D242" i="1"/>
  <c r="D243" i="1"/>
  <c r="D244" i="1"/>
  <c r="D245" i="1"/>
  <c r="D246" i="1"/>
  <c r="D247" i="1"/>
  <c r="D248" i="1"/>
  <c r="D249" i="1"/>
  <c r="D250" i="1"/>
  <c r="D268" i="1"/>
  <c r="DD44" i="2" l="1"/>
  <c r="V44" i="2"/>
  <c r="V45" i="2"/>
  <c r="G582" i="1"/>
  <c r="G584" i="1"/>
  <c r="G1158" i="1"/>
  <c r="BX45" i="2"/>
  <c r="BC44" i="2"/>
  <c r="AL45" i="2"/>
  <c r="C46" i="2"/>
  <c r="FP42" i="2"/>
  <c r="FK44" i="2"/>
  <c r="GA44" i="2"/>
  <c r="HV44" i="2"/>
  <c r="IX44" i="2"/>
  <c r="FG44" i="2"/>
  <c r="H636" i="1" s="1"/>
  <c r="J636" i="1" s="1"/>
  <c r="C1166" i="1"/>
  <c r="K1173" i="1"/>
  <c r="FF43" i="2"/>
  <c r="D814" i="1" s="1"/>
  <c r="FB42" i="2"/>
  <c r="FB46" i="2" s="1"/>
  <c r="GR42" i="2"/>
  <c r="GR45" i="2" s="1"/>
  <c r="HT42" i="2"/>
  <c r="HT45" i="2" s="1"/>
  <c r="FE44" i="2"/>
  <c r="I45" i="2"/>
  <c r="CG44" i="2"/>
  <c r="FF44" i="2"/>
  <c r="FG45" i="2"/>
  <c r="FO45" i="2"/>
  <c r="GS44" i="2"/>
  <c r="HC44" i="2"/>
  <c r="HX44" i="2"/>
  <c r="IN45" i="2"/>
  <c r="IZ44" i="2"/>
  <c r="HK44" i="2"/>
  <c r="H644" i="1" s="1"/>
  <c r="J644" i="1" s="1"/>
  <c r="GS43" i="2"/>
  <c r="GS47" i="2" s="1"/>
  <c r="GA43" i="2"/>
  <c r="D817" i="1" s="1"/>
  <c r="V46" i="2"/>
  <c r="DY46" i="2"/>
  <c r="GD42" i="2"/>
  <c r="HF42" i="2"/>
  <c r="HF46" i="2" s="1"/>
  <c r="HY46" i="2"/>
  <c r="IM46" i="2"/>
  <c r="IV42" i="2"/>
  <c r="HI44" i="2"/>
  <c r="K1155" i="1"/>
  <c r="DC45" i="2"/>
  <c r="ES45" i="2"/>
  <c r="EZ45" i="2"/>
  <c r="FR45" i="2"/>
  <c r="GQ45" i="2"/>
  <c r="GW45" i="2"/>
  <c r="HK45" i="2"/>
  <c r="HX45" i="2"/>
  <c r="GB44" i="2"/>
  <c r="E1050" i="1" s="1"/>
  <c r="C1170" i="1"/>
  <c r="G1167" i="1"/>
  <c r="K1171" i="1"/>
  <c r="HG43" i="2"/>
  <c r="HG47" i="2" s="1"/>
  <c r="HC43" i="2"/>
  <c r="D821" i="1" s="1"/>
  <c r="HX43" i="2"/>
  <c r="D824" i="1" s="1"/>
  <c r="EI46" i="2"/>
  <c r="EZ46" i="2"/>
  <c r="FU46" i="2"/>
  <c r="HK46" i="2"/>
  <c r="HZ46" i="2"/>
  <c r="IH42" i="2"/>
  <c r="IH45" i="2" s="1"/>
  <c r="ER44" i="2"/>
  <c r="EI45" i="2"/>
  <c r="DY45" i="2"/>
  <c r="DY44" i="2"/>
  <c r="DR44" i="2"/>
  <c r="DR46" i="2"/>
  <c r="DR45" i="2"/>
  <c r="G1160" i="1"/>
  <c r="BQ45" i="2"/>
  <c r="BJ46" i="2"/>
  <c r="AV44" i="2"/>
  <c r="AO45" i="2"/>
  <c r="X44" i="2"/>
  <c r="X45" i="2"/>
  <c r="G1146" i="1"/>
  <c r="X46" i="2"/>
  <c r="O45" i="2"/>
  <c r="G903" i="1"/>
  <c r="F490" i="1"/>
  <c r="D648" i="1" s="1"/>
  <c r="F486" i="1"/>
  <c r="D644" i="1" s="1"/>
  <c r="F475" i="1"/>
  <c r="D633" i="1" s="1"/>
  <c r="F409" i="1"/>
  <c r="C623" i="1" s="1"/>
  <c r="F404" i="1"/>
  <c r="C618" i="1" s="1"/>
  <c r="F429" i="1"/>
  <c r="C643" i="1" s="1"/>
  <c r="FN46" i="2"/>
  <c r="IN48" i="2"/>
  <c r="E97" i="1" s="1"/>
  <c r="J766" i="1" s="1"/>
  <c r="K766" i="1" s="1"/>
  <c r="C827" i="1" s="1"/>
  <c r="C589" i="1"/>
  <c r="D589" i="1" s="1"/>
  <c r="IQ44" i="2"/>
  <c r="IQ45" i="2"/>
  <c r="FG46" i="2"/>
  <c r="K1156" i="1"/>
  <c r="BE44" i="2"/>
  <c r="FC45" i="2"/>
  <c r="FU45" i="2"/>
  <c r="GO44" i="2"/>
  <c r="GP45" i="2"/>
  <c r="HJ45" i="2"/>
  <c r="HL45" i="2"/>
  <c r="IC45" i="2"/>
  <c r="IF45" i="2"/>
  <c r="IU44" i="2"/>
  <c r="HD44" i="2"/>
  <c r="H643" i="1" s="1"/>
  <c r="J643" i="1" s="1"/>
  <c r="C1158" i="1"/>
  <c r="C1177" i="1"/>
  <c r="G1179" i="1"/>
  <c r="IL43" i="2"/>
  <c r="D826" i="1" s="1"/>
  <c r="F826" i="1" s="1"/>
  <c r="AL46" i="2"/>
  <c r="DC46" i="2"/>
  <c r="FV46" i="2"/>
  <c r="IF46" i="2"/>
  <c r="E1026" i="1"/>
  <c r="BZ44" i="2"/>
  <c r="DP45" i="2"/>
  <c r="IE44" i="2"/>
  <c r="HR44" i="2"/>
  <c r="E1056" i="1" s="1"/>
  <c r="E1047" i="1"/>
  <c r="G1174" i="1"/>
  <c r="HR46" i="2"/>
  <c r="BJ44" i="2"/>
  <c r="G1143" i="1"/>
  <c r="BS45" i="2"/>
  <c r="AY44" i="2"/>
  <c r="E1031" i="1" s="1"/>
  <c r="EL45" i="2"/>
  <c r="FK45" i="2"/>
  <c r="GE44" i="2"/>
  <c r="HN44" i="2"/>
  <c r="HN45" i="2"/>
  <c r="HV45" i="2"/>
  <c r="IC44" i="2"/>
  <c r="IE45" i="2"/>
  <c r="IL45" i="2"/>
  <c r="IP45" i="2"/>
  <c r="EL44" i="2"/>
  <c r="E1044" i="1" s="1"/>
  <c r="IM44" i="2"/>
  <c r="C1159" i="1"/>
  <c r="C1178" i="1"/>
  <c r="K1174" i="1"/>
  <c r="GZ43" i="2"/>
  <c r="GZ47" i="2" s="1"/>
  <c r="IQ43" i="2"/>
  <c r="E932" i="1" s="1"/>
  <c r="G932" i="1" s="1"/>
  <c r="HD46" i="2"/>
  <c r="FP46" i="2"/>
  <c r="FP44" i="2"/>
  <c r="IV46" i="2"/>
  <c r="IV44" i="2"/>
  <c r="IV45" i="2"/>
  <c r="IV43" i="2"/>
  <c r="HT43" i="2"/>
  <c r="IH44" i="2"/>
  <c r="IF47" i="2"/>
  <c r="C1058" i="1" s="1"/>
  <c r="C588" i="1"/>
  <c r="GR46" i="2"/>
  <c r="GR43" i="2"/>
  <c r="GD46" i="2"/>
  <c r="GD44" i="2"/>
  <c r="GD45" i="2"/>
  <c r="IA42" i="2"/>
  <c r="IA44" i="2" s="1"/>
  <c r="O44" i="2"/>
  <c r="FQ44" i="2"/>
  <c r="GC45" i="2"/>
  <c r="HH45" i="2"/>
  <c r="HU45" i="2"/>
  <c r="H637" i="1"/>
  <c r="J637" i="1" s="1"/>
  <c r="FA46" i="2"/>
  <c r="HE46" i="2"/>
  <c r="FN43" i="2"/>
  <c r="FN47" i="2" s="1"/>
  <c r="C1048" i="1" s="1"/>
  <c r="DP43" i="2"/>
  <c r="D808" i="1" s="1"/>
  <c r="F808" i="1" s="1"/>
  <c r="AH44" i="2"/>
  <c r="EK45" i="2"/>
  <c r="ER45" i="2"/>
  <c r="FM44" i="2"/>
  <c r="FN45" i="2"/>
  <c r="FY44" i="2"/>
  <c r="FY45" i="2"/>
  <c r="HG44" i="2"/>
  <c r="HG45" i="2"/>
  <c r="HY45" i="2"/>
  <c r="IG45" i="2"/>
  <c r="IS44" i="2"/>
  <c r="HY44" i="2"/>
  <c r="IT44" i="2"/>
  <c r="E1060" i="1" s="1"/>
  <c r="C1164" i="1"/>
  <c r="C1168" i="1"/>
  <c r="C1172" i="1"/>
  <c r="C1176" i="1"/>
  <c r="K1176" i="1"/>
  <c r="GI47" i="2"/>
  <c r="C1051" i="1" s="1"/>
  <c r="EB43" i="2"/>
  <c r="E915" i="1" s="1"/>
  <c r="G915" i="1" s="1"/>
  <c r="IJ43" i="2"/>
  <c r="E931" i="1" s="1"/>
  <c r="G931" i="1" s="1"/>
  <c r="O46" i="2"/>
  <c r="AO46" i="2"/>
  <c r="FI42" i="2"/>
  <c r="FI46" i="2" s="1"/>
  <c r="GJ46" i="2"/>
  <c r="GK42" i="2"/>
  <c r="GK45" i="2" s="1"/>
  <c r="HM42" i="2"/>
  <c r="HM44" i="2" s="1"/>
  <c r="IN46" i="2"/>
  <c r="IO42" i="2"/>
  <c r="IO45" i="2" s="1"/>
  <c r="FU43" i="2"/>
  <c r="FU47" i="2" s="1"/>
  <c r="C1049" i="1" s="1"/>
  <c r="GW43" i="2"/>
  <c r="ER43" i="2"/>
  <c r="D812" i="1" s="1"/>
  <c r="F812" i="1" s="1"/>
  <c r="EL43" i="2"/>
  <c r="EL47" i="2" s="1"/>
  <c r="C1044" i="1" s="1"/>
  <c r="IY45" i="2"/>
  <c r="E1052" i="1"/>
  <c r="EN42" i="2"/>
  <c r="EN44" i="2" s="1"/>
  <c r="EU42" i="2"/>
  <c r="EU46" i="2" s="1"/>
  <c r="FW42" i="2"/>
  <c r="FW44" i="2" s="1"/>
  <c r="GY42" i="2"/>
  <c r="GY43" i="2" s="1"/>
  <c r="AH45" i="2"/>
  <c r="AX45" i="2"/>
  <c r="DP44" i="2"/>
  <c r="FA44" i="2"/>
  <c r="HH44" i="2"/>
  <c r="K1163" i="1"/>
  <c r="HH43" i="2"/>
  <c r="E927" i="1" s="1"/>
  <c r="G927" i="1" s="1"/>
  <c r="CG46" i="2"/>
  <c r="GP43" i="2"/>
  <c r="GP47" i="2" s="1"/>
  <c r="C1052" i="1" s="1"/>
  <c r="HR43" i="2"/>
  <c r="C586" i="1" s="1"/>
  <c r="D586" i="1" s="1"/>
  <c r="IT43" i="2"/>
  <c r="IU48" i="2" s="1"/>
  <c r="E98" i="1" s="1"/>
  <c r="BL44" i="2"/>
  <c r="EO45" i="2"/>
  <c r="EV45" i="2"/>
  <c r="FX45" i="2"/>
  <c r="GH44" i="2"/>
  <c r="GH45" i="2"/>
  <c r="GV45" i="2"/>
  <c r="HA45" i="2"/>
  <c r="HE45" i="2"/>
  <c r="HR45" i="2"/>
  <c r="IT45" i="2"/>
  <c r="E1055" i="1"/>
  <c r="C1163" i="1"/>
  <c r="G1170" i="1"/>
  <c r="G1178" i="1"/>
  <c r="K1168" i="1"/>
  <c r="FX43" i="2"/>
  <c r="FX47" i="2" s="1"/>
  <c r="IB43" i="2"/>
  <c r="IB47" i="2" s="1"/>
  <c r="IB49" i="2" s="1"/>
  <c r="GH43" i="2"/>
  <c r="D818" i="1" s="1"/>
  <c r="F818" i="1" s="1"/>
  <c r="AH46" i="2"/>
  <c r="IU46" i="2"/>
  <c r="EQ44" i="2"/>
  <c r="FE45" i="2"/>
  <c r="FZ44" i="2"/>
  <c r="F361" i="1"/>
  <c r="B631" i="1" s="1"/>
  <c r="BW43" i="2"/>
  <c r="BW47" i="2" s="1"/>
  <c r="G1149" i="1"/>
  <c r="EF44" i="2"/>
  <c r="EF46" i="2"/>
  <c r="EF45" i="2"/>
  <c r="G1162" i="1"/>
  <c r="F363" i="1"/>
  <c r="B633" i="1" s="1"/>
  <c r="D588" i="1"/>
  <c r="EG42" i="2"/>
  <c r="EG46" i="2" s="1"/>
  <c r="AZ44" i="2"/>
  <c r="AZ45" i="2"/>
  <c r="C1150" i="1"/>
  <c r="EW46" i="2"/>
  <c r="ES46" i="2"/>
  <c r="ES43" i="2"/>
  <c r="EP44" i="2"/>
  <c r="EN43" i="2"/>
  <c r="G1163" i="1"/>
  <c r="K1162" i="1"/>
  <c r="EE46" i="2"/>
  <c r="EB44" i="2"/>
  <c r="EB45" i="2"/>
  <c r="DZ42" i="2"/>
  <c r="DZ45" i="2" s="1"/>
  <c r="DY48" i="2"/>
  <c r="E80" i="1" s="1"/>
  <c r="DT43" i="2"/>
  <c r="DT47" i="2" s="1"/>
  <c r="DS42" i="2"/>
  <c r="DS44" i="2" s="1"/>
  <c r="DJ45" i="2"/>
  <c r="DJ43" i="2"/>
  <c r="DJ46" i="2"/>
  <c r="BX44" i="2"/>
  <c r="BB44" i="2"/>
  <c r="BC46" i="2"/>
  <c r="BC45" i="2"/>
  <c r="BB46" i="2"/>
  <c r="AZ46" i="2"/>
  <c r="G1150" i="1"/>
  <c r="K1149" i="1"/>
  <c r="AR45" i="2"/>
  <c r="AS44" i="2"/>
  <c r="AG45" i="2"/>
  <c r="AE46" i="2"/>
  <c r="T45" i="2"/>
  <c r="C1144" i="1"/>
  <c r="I46" i="2"/>
  <c r="HE47" i="2"/>
  <c r="HE48" i="2"/>
  <c r="E92" i="1" s="1"/>
  <c r="IU47" i="2"/>
  <c r="EM47" i="2"/>
  <c r="C582" i="1"/>
  <c r="D582" i="1" s="1"/>
  <c r="T44" i="2"/>
  <c r="CK44" i="2"/>
  <c r="CY45" i="2"/>
  <c r="DD45" i="2"/>
  <c r="DQ45" i="2"/>
  <c r="EE45" i="2"/>
  <c r="EM45" i="2"/>
  <c r="GL45" i="2"/>
  <c r="HF44" i="2"/>
  <c r="K1167" i="1"/>
  <c r="HR47" i="2"/>
  <c r="C1056" i="1" s="1"/>
  <c r="HA43" i="2"/>
  <c r="E926" i="1" s="1"/>
  <c r="IZ43" i="2"/>
  <c r="D828" i="1" s="1"/>
  <c r="BZ46" i="2"/>
  <c r="DX46" i="2"/>
  <c r="EM46" i="2"/>
  <c r="ET43" i="2"/>
  <c r="ET47" i="2" s="1"/>
  <c r="EE44" i="2"/>
  <c r="C585" i="1"/>
  <c r="D585" i="1" s="1"/>
  <c r="C581" i="1"/>
  <c r="D581" i="1" s="1"/>
  <c r="GQ48" i="2"/>
  <c r="E90" i="1" s="1"/>
  <c r="C576" i="1"/>
  <c r="D576" i="1" s="1"/>
  <c r="G576" i="1" s="1"/>
  <c r="AY45" i="2"/>
  <c r="BN44" i="2"/>
  <c r="M45" i="2"/>
  <c r="CE45" i="2"/>
  <c r="C1147" i="1"/>
  <c r="G1148" i="1"/>
  <c r="G1153" i="1"/>
  <c r="CY44" i="2"/>
  <c r="AJ45" i="2"/>
  <c r="CY43" i="2"/>
  <c r="CY47" i="2" s="1"/>
  <c r="DM45" i="2"/>
  <c r="DU45" i="2"/>
  <c r="ED44" i="2"/>
  <c r="EK44" i="2"/>
  <c r="EH45" i="2"/>
  <c r="EM44" i="2"/>
  <c r="EP45" i="2"/>
  <c r="ET45" i="2"/>
  <c r="FB45" i="2"/>
  <c r="FH44" i="2"/>
  <c r="FH45" i="2"/>
  <c r="FO44" i="2"/>
  <c r="FQ45" i="2"/>
  <c r="FV44" i="2"/>
  <c r="FV45" i="2"/>
  <c r="GC44" i="2"/>
  <c r="GE45" i="2"/>
  <c r="GJ44" i="2"/>
  <c r="GJ45" i="2"/>
  <c r="GQ44" i="2"/>
  <c r="GV44" i="2"/>
  <c r="GX44" i="2"/>
  <c r="GX45" i="2"/>
  <c r="HE44" i="2"/>
  <c r="HJ44" i="2"/>
  <c r="HL44" i="2"/>
  <c r="HQ45" i="2"/>
  <c r="HU44" i="2"/>
  <c r="HS45" i="2"/>
  <c r="IG44" i="2"/>
  <c r="II45" i="2"/>
  <c r="IN44" i="2"/>
  <c r="IU45" i="2"/>
  <c r="IZ45" i="2"/>
  <c r="C1161" i="1"/>
  <c r="G1161" i="1"/>
  <c r="G1165" i="1"/>
  <c r="G1169" i="1"/>
  <c r="G1173" i="1"/>
  <c r="G1177" i="1"/>
  <c r="K1160" i="1"/>
  <c r="K1175" i="1"/>
  <c r="FP43" i="2"/>
  <c r="EV43" i="2"/>
  <c r="EV47" i="2" s="1"/>
  <c r="FQ43" i="2"/>
  <c r="FQ47" i="2" s="1"/>
  <c r="GB47" i="2"/>
  <c r="C1050" i="1" s="1"/>
  <c r="HU43" i="2"/>
  <c r="HU47" i="2" s="1"/>
  <c r="IM47" i="2"/>
  <c r="C1059" i="1" s="1"/>
  <c r="GF43" i="2"/>
  <c r="E923" i="1" s="1"/>
  <c r="G923" i="1" s="1"/>
  <c r="IE43" i="2"/>
  <c r="D825" i="1" s="1"/>
  <c r="F825" i="1" s="1"/>
  <c r="AV46" i="2"/>
  <c r="BE46" i="2"/>
  <c r="CH46" i="2"/>
  <c r="DQ46" i="2"/>
  <c r="EP46" i="2"/>
  <c r="FO46" i="2"/>
  <c r="GX46" i="2"/>
  <c r="HS46" i="2"/>
  <c r="FA43" i="2"/>
  <c r="FA47" i="2" s="1"/>
  <c r="FH43" i="2"/>
  <c r="FH47" i="2" s="1"/>
  <c r="FV43" i="2"/>
  <c r="GC43" i="2"/>
  <c r="GX43" i="2"/>
  <c r="GX47" i="2" s="1"/>
  <c r="HL43" i="2"/>
  <c r="HL47" i="2" s="1"/>
  <c r="HZ43" i="2"/>
  <c r="HZ47" i="2" s="1"/>
  <c r="IG43" i="2"/>
  <c r="IG47" i="2" s="1"/>
  <c r="EK43" i="2"/>
  <c r="D811" i="1" s="1"/>
  <c r="F811" i="1" s="1"/>
  <c r="EE43" i="2"/>
  <c r="C573" i="1" s="1"/>
  <c r="D573" i="1" s="1"/>
  <c r="G573" i="1" s="1"/>
  <c r="IY44" i="2"/>
  <c r="C587" i="1"/>
  <c r="D587" i="1" s="1"/>
  <c r="C577" i="1"/>
  <c r="D577" i="1" s="1"/>
  <c r="BN45" i="2"/>
  <c r="DX45" i="2"/>
  <c r="EW44" i="2"/>
  <c r="GF45" i="2"/>
  <c r="HA44" i="2"/>
  <c r="IJ45" i="2"/>
  <c r="IP44" i="2"/>
  <c r="H633" i="1"/>
  <c r="J633" i="1" s="1"/>
  <c r="EZ47" i="2"/>
  <c r="C1046" i="1" s="1"/>
  <c r="GL43" i="2"/>
  <c r="GL47" i="2" s="1"/>
  <c r="HD47" i="2"/>
  <c r="C1054" i="1" s="1"/>
  <c r="CK46" i="2"/>
  <c r="DD46" i="2"/>
  <c r="DX44" i="2"/>
  <c r="DU43" i="2"/>
  <c r="E914" i="1" s="1"/>
  <c r="G914" i="1" s="1"/>
  <c r="DQ43" i="2"/>
  <c r="DR48" i="2" s="1"/>
  <c r="E79" i="1" s="1"/>
  <c r="J748" i="1" s="1"/>
  <c r="K748" i="1" s="1"/>
  <c r="C809" i="1" s="1"/>
  <c r="EW43" i="2"/>
  <c r="E918" i="1" s="1"/>
  <c r="G918" i="1" s="1"/>
  <c r="AV45" i="2"/>
  <c r="BJ45" i="2"/>
  <c r="CE44" i="2"/>
  <c r="G1152" i="1"/>
  <c r="CS45" i="2"/>
  <c r="K1157" i="1"/>
  <c r="BE45" i="2"/>
  <c r="BZ45" i="2"/>
  <c r="CK43" i="2"/>
  <c r="CK47" i="2" s="1"/>
  <c r="DU44" i="2"/>
  <c r="DT45" i="2"/>
  <c r="ET44" i="2"/>
  <c r="FB44" i="2"/>
  <c r="FP45" i="2"/>
  <c r="GF44" i="2"/>
  <c r="GT44" i="2"/>
  <c r="HF45" i="2"/>
  <c r="HQ44" i="2"/>
  <c r="HO45" i="2"/>
  <c r="HZ45" i="2"/>
  <c r="IJ44" i="2"/>
  <c r="IX45" i="2"/>
  <c r="DQ44" i="2"/>
  <c r="G1164" i="1"/>
  <c r="K1159" i="1"/>
  <c r="K1164" i="1"/>
  <c r="K1170" i="1"/>
  <c r="K1178" i="1"/>
  <c r="EH43" i="2"/>
  <c r="EH47" i="2" s="1"/>
  <c r="IP43" i="2"/>
  <c r="IP47" i="2" s="1"/>
  <c r="FK43" i="2"/>
  <c r="E920" i="1" s="1"/>
  <c r="G920" i="1" s="1"/>
  <c r="IX43" i="2"/>
  <c r="E933" i="1" s="1"/>
  <c r="G933" i="1" s="1"/>
  <c r="ED43" i="2"/>
  <c r="D810" i="1" s="1"/>
  <c r="F810" i="1" s="1"/>
  <c r="GV43" i="2"/>
  <c r="D820" i="1" s="1"/>
  <c r="F820" i="1" s="1"/>
  <c r="HJ43" i="2"/>
  <c r="D822" i="1" s="1"/>
  <c r="F822" i="1" s="1"/>
  <c r="BS46" i="2"/>
  <c r="EX44" i="2"/>
  <c r="FZ45" i="2"/>
  <c r="DN44" i="2"/>
  <c r="DN45" i="2"/>
  <c r="DC44" i="2"/>
  <c r="CN45" i="2"/>
  <c r="CE46" i="2"/>
  <c r="AQ45" i="2"/>
  <c r="AQ46" i="2"/>
  <c r="E1025" i="1"/>
  <c r="BQ44" i="2"/>
  <c r="BQ46" i="2"/>
  <c r="E1032" i="1"/>
  <c r="IK44" i="2"/>
  <c r="IK45" i="2"/>
  <c r="GN45" i="2"/>
  <c r="GN44" i="2"/>
  <c r="FZ43" i="2"/>
  <c r="H922" i="1" s="1"/>
  <c r="J922" i="1" s="1"/>
  <c r="EX45" i="2"/>
  <c r="EQ45" i="2"/>
  <c r="EQ43" i="2"/>
  <c r="H917" i="1" s="1"/>
  <c r="J917" i="1" s="1"/>
  <c r="EJ43" i="2"/>
  <c r="H916" i="1" s="1"/>
  <c r="J916" i="1" s="1"/>
  <c r="EJ45" i="2"/>
  <c r="EJ44" i="2"/>
  <c r="DN46" i="2"/>
  <c r="G1159" i="1"/>
  <c r="DK46" i="2"/>
  <c r="DK44" i="2"/>
  <c r="DK45" i="2"/>
  <c r="DL42" i="2"/>
  <c r="DL46" i="2" s="1"/>
  <c r="DG44" i="2"/>
  <c r="DG45" i="2"/>
  <c r="DF45" i="2"/>
  <c r="K1158" i="1"/>
  <c r="DF43" i="2"/>
  <c r="DF47" i="2" s="1"/>
  <c r="DE42" i="2"/>
  <c r="DE44" i="2" s="1"/>
  <c r="DD48" i="2"/>
  <c r="DC47" i="2"/>
  <c r="C1039" i="1" s="1"/>
  <c r="DA45" i="2"/>
  <c r="CZ45" i="2"/>
  <c r="CZ46" i="2"/>
  <c r="CZ44" i="2"/>
  <c r="G1157" i="1"/>
  <c r="CW44" i="2"/>
  <c r="CT45" i="2"/>
  <c r="CT44" i="2"/>
  <c r="CT43" i="2"/>
  <c r="H910" i="1" s="1"/>
  <c r="J910" i="1" s="1"/>
  <c r="CS44" i="2"/>
  <c r="CS46" i="2"/>
  <c r="CP45" i="2"/>
  <c r="CP44" i="2"/>
  <c r="CP43" i="2"/>
  <c r="CP47" i="2" s="1"/>
  <c r="CO45" i="2"/>
  <c r="C1156" i="1"/>
  <c r="CO44" i="2"/>
  <c r="H626" i="1" s="1"/>
  <c r="J626" i="1" s="1"/>
  <c r="CO46" i="2"/>
  <c r="CM44" i="2"/>
  <c r="CM45" i="2"/>
  <c r="CL45" i="2"/>
  <c r="CL44" i="2"/>
  <c r="CL46" i="2"/>
  <c r="C1155" i="1"/>
  <c r="CH45" i="2"/>
  <c r="CB45" i="2"/>
  <c r="CB44" i="2"/>
  <c r="G1154" i="1"/>
  <c r="CB46" i="2"/>
  <c r="CA45" i="2"/>
  <c r="C1154" i="1"/>
  <c r="CA46" i="2"/>
  <c r="BY45" i="2"/>
  <c r="BY44" i="2"/>
  <c r="BW45" i="2"/>
  <c r="BW44" i="2"/>
  <c r="K1153" i="1"/>
  <c r="BR44" i="2"/>
  <c r="BR43" i="2"/>
  <c r="H906" i="1" s="1"/>
  <c r="J906" i="1" s="1"/>
  <c r="BK43" i="2"/>
  <c r="H905" i="1" s="1"/>
  <c r="J905" i="1" s="1"/>
  <c r="BG44" i="2"/>
  <c r="BF45" i="2"/>
  <c r="C1151" i="1"/>
  <c r="BF46" i="2"/>
  <c r="AY46" i="2"/>
  <c r="AO44" i="2"/>
  <c r="AL44" i="2"/>
  <c r="AK45" i="2"/>
  <c r="C1148" i="1"/>
  <c r="AK46" i="2"/>
  <c r="AI45" i="2"/>
  <c r="G1147" i="1"/>
  <c r="AE44" i="2"/>
  <c r="AA45" i="2"/>
  <c r="AA46" i="2"/>
  <c r="AA44" i="2"/>
  <c r="AK43" i="2"/>
  <c r="AK47" i="2" s="1"/>
  <c r="C1029" i="1" s="1"/>
  <c r="CA43" i="2"/>
  <c r="CA47" i="2" s="1"/>
  <c r="BN46" i="2"/>
  <c r="BF43" i="2"/>
  <c r="BF47" i="2" s="1"/>
  <c r="U43" i="2"/>
  <c r="H899" i="1" s="1"/>
  <c r="J899" i="1" s="1"/>
  <c r="U44" i="2"/>
  <c r="P45" i="2"/>
  <c r="G1144" i="1"/>
  <c r="J44" i="2"/>
  <c r="H45" i="2"/>
  <c r="H46" i="2"/>
  <c r="H44" i="2"/>
  <c r="K1143" i="1"/>
  <c r="C45" i="2"/>
  <c r="F400" i="1"/>
  <c r="C614" i="1" s="1"/>
  <c r="F792" i="1"/>
  <c r="F796" i="1"/>
  <c r="F800" i="1"/>
  <c r="F794" i="1"/>
  <c r="F804" i="1"/>
  <c r="F816" i="1"/>
  <c r="F824" i="1"/>
  <c r="F828" i="1"/>
  <c r="F348" i="1"/>
  <c r="B618" i="1" s="1"/>
  <c r="F351" i="1"/>
  <c r="B621" i="1" s="1"/>
  <c r="F412" i="1"/>
  <c r="C626" i="1" s="1"/>
  <c r="F518" i="1"/>
  <c r="F795" i="1"/>
  <c r="F799" i="1"/>
  <c r="F803" i="1"/>
  <c r="F807" i="1"/>
  <c r="F455" i="1"/>
  <c r="D613" i="1" s="1"/>
  <c r="F420" i="1"/>
  <c r="C634" i="1" s="1"/>
  <c r="F798" i="1"/>
  <c r="F802" i="1"/>
  <c r="F806" i="1"/>
  <c r="F814" i="1"/>
  <c r="D584" i="1"/>
  <c r="D580" i="1"/>
  <c r="F344" i="1"/>
  <c r="B614" i="1" s="1"/>
  <c r="F345" i="1"/>
  <c r="B615" i="1" s="1"/>
  <c r="F349" i="1"/>
  <c r="B619" i="1" s="1"/>
  <c r="F353" i="1"/>
  <c r="B623" i="1" s="1"/>
  <c r="F366" i="1"/>
  <c r="B636" i="1" s="1"/>
  <c r="F370" i="1"/>
  <c r="B640" i="1" s="1"/>
  <c r="F793" i="1"/>
  <c r="F797" i="1"/>
  <c r="F801" i="1"/>
  <c r="F805" i="1"/>
  <c r="F809" i="1"/>
  <c r="F813" i="1"/>
  <c r="F817" i="1"/>
  <c r="F821" i="1"/>
  <c r="IY46" i="2"/>
  <c r="IR46" i="2"/>
  <c r="IR45" i="2"/>
  <c r="IR44" i="2"/>
  <c r="IK46" i="2"/>
  <c r="ID46" i="2"/>
  <c r="ID45" i="2"/>
  <c r="ID44" i="2"/>
  <c r="HW46" i="2"/>
  <c r="HW45" i="2"/>
  <c r="HW44" i="2"/>
  <c r="HP46" i="2"/>
  <c r="HP45" i="2"/>
  <c r="HP44" i="2"/>
  <c r="HI46" i="2"/>
  <c r="HI45" i="2"/>
  <c r="HB46" i="2"/>
  <c r="HB45" i="2"/>
  <c r="HB44" i="2"/>
  <c r="GU46" i="2"/>
  <c r="GU45" i="2"/>
  <c r="GU44" i="2"/>
  <c r="GN46" i="2"/>
  <c r="GG46" i="2"/>
  <c r="GG45" i="2"/>
  <c r="GG44" i="2"/>
  <c r="FS46" i="2"/>
  <c r="FS45" i="2"/>
  <c r="FS44" i="2"/>
  <c r="FL46" i="2"/>
  <c r="FL45" i="2"/>
  <c r="FL44" i="2"/>
  <c r="FE46" i="2"/>
  <c r="EX46" i="2"/>
  <c r="EC46" i="2"/>
  <c r="EC45" i="2"/>
  <c r="EC44" i="2"/>
  <c r="DV46" i="2"/>
  <c r="DV45" i="2"/>
  <c r="DV44" i="2"/>
  <c r="DO46" i="2"/>
  <c r="DO45" i="2"/>
  <c r="DO44" i="2"/>
  <c r="DH46" i="2"/>
  <c r="DH45" i="2"/>
  <c r="DH44" i="2"/>
  <c r="DA46" i="2"/>
  <c r="DA44" i="2"/>
  <c r="CM46" i="2"/>
  <c r="CF46" i="2"/>
  <c r="CF45" i="2"/>
  <c r="CF44" i="2"/>
  <c r="BY46" i="2"/>
  <c r="BR46" i="2"/>
  <c r="BK46" i="2"/>
  <c r="BK45" i="2"/>
  <c r="BD46" i="2"/>
  <c r="BD45" i="2"/>
  <c r="BD44" i="2"/>
  <c r="AW46" i="2"/>
  <c r="AW45" i="2"/>
  <c r="AW44" i="2"/>
  <c r="AP46" i="2"/>
  <c r="AP45" i="2"/>
  <c r="AP44" i="2"/>
  <c r="AI46" i="2"/>
  <c r="AI44" i="2"/>
  <c r="AB46" i="2"/>
  <c r="AB45" i="2"/>
  <c r="AB44" i="2"/>
  <c r="U46" i="2"/>
  <c r="N46" i="2"/>
  <c r="N45" i="2"/>
  <c r="N44" i="2"/>
  <c r="G46" i="2"/>
  <c r="G45" i="2"/>
  <c r="G44" i="2"/>
  <c r="F374" i="1"/>
  <c r="B644" i="1" s="1"/>
  <c r="F378" i="1"/>
  <c r="B648" i="1" s="1"/>
  <c r="F457" i="1"/>
  <c r="D615" i="1" s="1"/>
  <c r="F466" i="1"/>
  <c r="D624" i="1" s="1"/>
  <c r="F515" i="1"/>
  <c r="E617" i="1" s="1"/>
  <c r="F459" i="1"/>
  <c r="D617" i="1" s="1"/>
  <c r="F346" i="1"/>
  <c r="B616" i="1" s="1"/>
  <c r="F463" i="1"/>
  <c r="D621" i="1" s="1"/>
  <c r="J913" i="1"/>
  <c r="F364" i="1"/>
  <c r="B634" i="1" s="1"/>
  <c r="F372" i="1"/>
  <c r="B642" i="1" s="1"/>
  <c r="F376" i="1"/>
  <c r="B646" i="1" s="1"/>
  <c r="F526" i="1"/>
  <c r="E628" i="1" s="1"/>
  <c r="F456" i="1"/>
  <c r="D614" i="1" s="1"/>
  <c r="F525" i="1"/>
  <c r="E627" i="1" s="1"/>
  <c r="F403" i="1"/>
  <c r="C617" i="1" s="1"/>
  <c r="F469" i="1"/>
  <c r="D627" i="1" s="1"/>
  <c r="F473" i="1"/>
  <c r="D631" i="1" s="1"/>
  <c r="F477" i="1"/>
  <c r="D635" i="1" s="1"/>
  <c r="F481" i="1"/>
  <c r="D639" i="1" s="1"/>
  <c r="F485" i="1"/>
  <c r="D643" i="1" s="1"/>
  <c r="F489" i="1"/>
  <c r="D647" i="1" s="1"/>
  <c r="J903" i="1"/>
  <c r="G916" i="1"/>
  <c r="F534" i="1"/>
  <c r="E636" i="1" s="1"/>
  <c r="F538" i="1"/>
  <c r="E640" i="1" s="1"/>
  <c r="F542" i="1"/>
  <c r="E644" i="1" s="1"/>
  <c r="F546" i="1"/>
  <c r="E648" i="1" s="1"/>
  <c r="F536" i="1"/>
  <c r="E638" i="1" s="1"/>
  <c r="F540" i="1"/>
  <c r="E642" i="1" s="1"/>
  <c r="F517" i="1"/>
  <c r="G917" i="1"/>
  <c r="F347" i="1"/>
  <c r="B617" i="1" s="1"/>
  <c r="F354" i="1"/>
  <c r="B624" i="1" s="1"/>
  <c r="F458" i="1"/>
  <c r="D616" i="1" s="1"/>
  <c r="F416" i="1"/>
  <c r="C630" i="1" s="1"/>
  <c r="F407" i="1"/>
  <c r="C621" i="1" s="1"/>
  <c r="F465" i="1"/>
  <c r="D623" i="1" s="1"/>
  <c r="F470" i="1"/>
  <c r="D628" i="1" s="1"/>
  <c r="F474" i="1"/>
  <c r="D632" i="1" s="1"/>
  <c r="F478" i="1"/>
  <c r="D636" i="1" s="1"/>
  <c r="F482" i="1"/>
  <c r="D640" i="1" s="1"/>
  <c r="F520" i="1"/>
  <c r="F529" i="1"/>
  <c r="E631" i="1" s="1"/>
  <c r="F533" i="1"/>
  <c r="E635" i="1" s="1"/>
  <c r="F537" i="1"/>
  <c r="E639" i="1" s="1"/>
  <c r="F541" i="1"/>
  <c r="E643" i="1" s="1"/>
  <c r="F545" i="1"/>
  <c r="E647" i="1" s="1"/>
  <c r="D645" i="1"/>
  <c r="F471" i="1"/>
  <c r="D629" i="1" s="1"/>
  <c r="F424" i="1"/>
  <c r="C638" i="1" s="1"/>
  <c r="F350" i="1"/>
  <c r="B620" i="1" s="1"/>
  <c r="F415" i="1"/>
  <c r="C629" i="1" s="1"/>
  <c r="F419" i="1"/>
  <c r="C633" i="1" s="1"/>
  <c r="F408" i="1"/>
  <c r="C622" i="1" s="1"/>
  <c r="F464" i="1"/>
  <c r="D622" i="1" s="1"/>
  <c r="F528" i="1"/>
  <c r="F532" i="1"/>
  <c r="F544" i="1"/>
  <c r="E646" i="1" s="1"/>
  <c r="C619" i="1"/>
  <c r="C639" i="1"/>
  <c r="F401" i="1"/>
  <c r="C615" i="1" s="1"/>
  <c r="F460" i="1"/>
  <c r="D618" i="1" s="1"/>
  <c r="D637" i="1"/>
  <c r="F491" i="1"/>
  <c r="D649" i="1" s="1"/>
  <c r="F411" i="1"/>
  <c r="C625" i="1" s="1"/>
  <c r="F423" i="1"/>
  <c r="C637" i="1" s="1"/>
  <c r="F433" i="1"/>
  <c r="C647" i="1" s="1"/>
  <c r="F343" i="1"/>
  <c r="B613" i="1" s="1"/>
  <c r="F368" i="1"/>
  <c r="B638" i="1" s="1"/>
  <c r="F406" i="1"/>
  <c r="C620" i="1" s="1"/>
  <c r="F414" i="1"/>
  <c r="C628" i="1" s="1"/>
  <c r="F418" i="1"/>
  <c r="C632" i="1" s="1"/>
  <c r="F422" i="1"/>
  <c r="C636" i="1" s="1"/>
  <c r="F426" i="1"/>
  <c r="C640" i="1" s="1"/>
  <c r="F430" i="1"/>
  <c r="C644" i="1" s="1"/>
  <c r="F434" i="1"/>
  <c r="C648" i="1" s="1"/>
  <c r="F410" i="1"/>
  <c r="C624" i="1" s="1"/>
  <c r="F468" i="1"/>
  <c r="D626" i="1" s="1"/>
  <c r="F472" i="1"/>
  <c r="D630" i="1" s="1"/>
  <c r="F476" i="1"/>
  <c r="D634" i="1" s="1"/>
  <c r="F480" i="1"/>
  <c r="D638" i="1" s="1"/>
  <c r="F484" i="1"/>
  <c r="D642" i="1" s="1"/>
  <c r="F488" i="1"/>
  <c r="D646" i="1" s="1"/>
  <c r="F531" i="1"/>
  <c r="E633" i="1" s="1"/>
  <c r="F535" i="1"/>
  <c r="E637" i="1" s="1"/>
  <c r="F539" i="1"/>
  <c r="E641" i="1" s="1"/>
  <c r="F543" i="1"/>
  <c r="E645" i="1" s="1"/>
  <c r="F547" i="1"/>
  <c r="E649" i="1" s="1"/>
  <c r="C642" i="1"/>
  <c r="B626" i="1"/>
  <c r="B630" i="1"/>
  <c r="J918" i="1"/>
  <c r="B635" i="1"/>
  <c r="F427" i="1"/>
  <c r="C641" i="1" s="1"/>
  <c r="F432" i="1"/>
  <c r="C646" i="1" s="1"/>
  <c r="F399" i="1"/>
  <c r="C613" i="1" s="1"/>
  <c r="F413" i="1"/>
  <c r="C627" i="1" s="1"/>
  <c r="F417" i="1"/>
  <c r="C631" i="1" s="1"/>
  <c r="F402" i="1"/>
  <c r="C616" i="1" s="1"/>
  <c r="F462" i="1"/>
  <c r="D620" i="1" s="1"/>
  <c r="C195" i="1"/>
  <c r="C191" i="1"/>
  <c r="C208" i="1"/>
  <c r="C204" i="1"/>
  <c r="C200" i="1"/>
  <c r="C196" i="1"/>
  <c r="C188" i="1"/>
  <c r="C182" i="1"/>
  <c r="C179" i="1"/>
  <c r="C178" i="1"/>
  <c r="C209" i="1"/>
  <c r="C205" i="1"/>
  <c r="C201" i="1"/>
  <c r="C197" i="1"/>
  <c r="C189" i="1"/>
  <c r="C184" i="1"/>
  <c r="C180" i="1"/>
  <c r="C210" i="1"/>
  <c r="C206" i="1"/>
  <c r="C202" i="1"/>
  <c r="C198" i="1"/>
  <c r="C190" i="1"/>
  <c r="C186" i="1"/>
  <c r="C211" i="1"/>
  <c r="C207" i="1"/>
  <c r="C203" i="1"/>
  <c r="C199" i="1"/>
  <c r="C193" i="1"/>
  <c r="C177" i="1"/>
  <c r="C183" i="1"/>
  <c r="C187" i="1"/>
  <c r="D619" i="1"/>
  <c r="F355" i="1"/>
  <c r="B625" i="1" s="1"/>
  <c r="E1035" i="1"/>
  <c r="E1034" i="1"/>
  <c r="BT45" i="2"/>
  <c r="BU44" i="2"/>
  <c r="BU45" i="2"/>
  <c r="C1153" i="1"/>
  <c r="BT43" i="2"/>
  <c r="BU48" i="2" s="1"/>
  <c r="BU46" i="2"/>
  <c r="BT46" i="2"/>
  <c r="AG44" i="2"/>
  <c r="K1147" i="1"/>
  <c r="E1027" i="1"/>
  <c r="S43" i="2"/>
  <c r="S47" i="2" s="1"/>
  <c r="P43" i="2"/>
  <c r="Q48" i="2" s="1"/>
  <c r="E64" i="1" s="1"/>
  <c r="E1024" i="1"/>
  <c r="D641" i="1"/>
  <c r="D625" i="1"/>
  <c r="B649" i="1"/>
  <c r="B629" i="1"/>
  <c r="B645" i="1"/>
  <c r="B637" i="1"/>
  <c r="B641" i="1"/>
  <c r="B643" i="1"/>
  <c r="B627" i="1"/>
  <c r="B628" i="1"/>
  <c r="B622" i="1"/>
  <c r="B647" i="1"/>
  <c r="B632" i="1"/>
  <c r="B639" i="1"/>
  <c r="C175" i="1"/>
  <c r="G908" i="1"/>
  <c r="G913" i="1"/>
  <c r="C194" i="1"/>
  <c r="J900" i="1"/>
  <c r="BX46" i="2"/>
  <c r="C44" i="2"/>
  <c r="H620" i="1"/>
  <c r="J620" i="1" s="1"/>
  <c r="IO44" i="2"/>
  <c r="GY44" i="2"/>
  <c r="DR47" i="2"/>
  <c r="F89" i="1"/>
  <c r="B316" i="1" s="1"/>
  <c r="FI44" i="2"/>
  <c r="FI43" i="2"/>
  <c r="HM43" i="2"/>
  <c r="DK47" i="2"/>
  <c r="DX47" i="2"/>
  <c r="C1042" i="1" s="1"/>
  <c r="C572" i="1"/>
  <c r="D572" i="1" s="1"/>
  <c r="G572" i="1" s="1"/>
  <c r="IA46" i="2"/>
  <c r="E1045" i="1"/>
  <c r="H634" i="1"/>
  <c r="J634" i="1" s="1"/>
  <c r="H629" i="1"/>
  <c r="J629" i="1" s="1"/>
  <c r="E1040" i="1"/>
  <c r="H640" i="1"/>
  <c r="J640" i="1" s="1"/>
  <c r="H642" i="1"/>
  <c r="J642" i="1" s="1"/>
  <c r="H647" i="1"/>
  <c r="J647" i="1" s="1"/>
  <c r="E1046" i="1"/>
  <c r="E1054" i="1"/>
  <c r="E44" i="2"/>
  <c r="CR44" i="2"/>
  <c r="CR45" i="2"/>
  <c r="G1156" i="1"/>
  <c r="DF44" i="2"/>
  <c r="DI45" i="2"/>
  <c r="AG43" i="2"/>
  <c r="AG47" i="2" s="1"/>
  <c r="CR43" i="2"/>
  <c r="CR47" i="2" s="1"/>
  <c r="DM44" i="2"/>
  <c r="DT44" i="2"/>
  <c r="EA44" i="2"/>
  <c r="ED45" i="2"/>
  <c r="EH44" i="2"/>
  <c r="EO44" i="2"/>
  <c r="EV44" i="2"/>
  <c r="FC44" i="2"/>
  <c r="FF45" i="2"/>
  <c r="FJ44" i="2"/>
  <c r="FM45" i="2"/>
  <c r="FX44" i="2"/>
  <c r="GA45" i="2"/>
  <c r="GL44" i="2"/>
  <c r="GO45" i="2"/>
  <c r="GZ44" i="2"/>
  <c r="HC45" i="2"/>
  <c r="H638" i="1"/>
  <c r="J638" i="1" s="1"/>
  <c r="K1161" i="1"/>
  <c r="K1165" i="1"/>
  <c r="K1169" i="1"/>
  <c r="FB43" i="2"/>
  <c r="GD43" i="2"/>
  <c r="HF43" i="2"/>
  <c r="CW43" i="2"/>
  <c r="CW47" i="2" s="1"/>
  <c r="DM43" i="2"/>
  <c r="DM47" i="2" s="1"/>
  <c r="EA43" i="2"/>
  <c r="EA47" i="2" s="1"/>
  <c r="EO43" i="2"/>
  <c r="EO47" i="2" s="1"/>
  <c r="FC43" i="2"/>
  <c r="FC47" i="2" s="1"/>
  <c r="GE43" i="2"/>
  <c r="GE47" i="2" s="1"/>
  <c r="DG43" i="2"/>
  <c r="E912" i="1" s="1"/>
  <c r="G912" i="1" s="1"/>
  <c r="G919" i="1"/>
  <c r="FR43" i="2"/>
  <c r="E921" i="1" s="1"/>
  <c r="G921" i="1" s="1"/>
  <c r="GT43" i="2"/>
  <c r="E925" i="1" s="1"/>
  <c r="G925" i="1" s="1"/>
  <c r="HV43" i="2"/>
  <c r="E929" i="1" s="1"/>
  <c r="G929" i="1" s="1"/>
  <c r="J915" i="1"/>
  <c r="FM43" i="2"/>
  <c r="GO43" i="2"/>
  <c r="J926" i="1"/>
  <c r="HQ43" i="2"/>
  <c r="J930" i="1"/>
  <c r="IS43" i="2"/>
  <c r="C176" i="1"/>
  <c r="C181" i="1"/>
  <c r="C185" i="1"/>
  <c r="C192" i="1"/>
  <c r="G924" i="1"/>
  <c r="G928" i="1"/>
  <c r="J919" i="1"/>
  <c r="J923" i="1"/>
  <c r="J927" i="1"/>
  <c r="J931" i="1"/>
  <c r="G259" i="1"/>
  <c r="H259" i="1" s="1"/>
  <c r="E316" i="1" s="1"/>
  <c r="G922" i="1"/>
  <c r="G926" i="1"/>
  <c r="G930" i="1"/>
  <c r="J912" i="1"/>
  <c r="J921" i="1"/>
  <c r="J925" i="1"/>
  <c r="J929" i="1"/>
  <c r="J933" i="1"/>
  <c r="F1109" i="1"/>
  <c r="F202" i="1"/>
  <c r="F145" i="1"/>
  <c r="FJ49" i="2"/>
  <c r="HN49" i="2"/>
  <c r="J914" i="1"/>
  <c r="CW45" i="2"/>
  <c r="C1157" i="1"/>
  <c r="CV44" i="2"/>
  <c r="H627" i="1" s="1"/>
  <c r="J627" i="1" s="1"/>
  <c r="CV45" i="2"/>
  <c r="CV46" i="2"/>
  <c r="E1037" i="1"/>
  <c r="CI46" i="2"/>
  <c r="J901" i="1"/>
  <c r="J898" i="1"/>
  <c r="G900" i="1"/>
  <c r="J902" i="1"/>
  <c r="G902" i="1"/>
  <c r="G901" i="1"/>
  <c r="J908" i="1"/>
  <c r="E702" i="1"/>
  <c r="F702" i="1" s="1"/>
  <c r="B819" i="1" s="1"/>
  <c r="J897" i="1"/>
  <c r="G904" i="1"/>
  <c r="G905" i="1"/>
  <c r="G906" i="1"/>
  <c r="G907" i="1"/>
  <c r="J909" i="1"/>
  <c r="G911" i="1"/>
  <c r="G899" i="1"/>
  <c r="J904" i="1"/>
  <c r="J907" i="1"/>
  <c r="G909" i="1"/>
  <c r="G910" i="1"/>
  <c r="J911" i="1"/>
  <c r="CU45" i="2"/>
  <c r="CU44" i="2"/>
  <c r="CU46" i="2"/>
  <c r="CN46" i="2"/>
  <c r="CN44" i="2"/>
  <c r="CD45" i="2"/>
  <c r="CD44" i="2"/>
  <c r="K1154" i="1"/>
  <c r="CD43" i="2"/>
  <c r="CD47" i="2" s="1"/>
  <c r="CG45" i="2"/>
  <c r="K1152" i="1"/>
  <c r="BP44" i="2"/>
  <c r="BP45" i="2"/>
  <c r="BP46" i="2"/>
  <c r="BS44" i="2"/>
  <c r="BI44" i="2"/>
  <c r="BI45" i="2"/>
  <c r="K1151" i="1"/>
  <c r="BI43" i="2"/>
  <c r="BI47" i="2" s="1"/>
  <c r="BL46" i="2"/>
  <c r="BL45" i="2"/>
  <c r="K1150" i="1"/>
  <c r="BB45" i="2"/>
  <c r="AU46" i="2"/>
  <c r="AU45" i="2"/>
  <c r="AU44" i="2"/>
  <c r="AX46" i="2"/>
  <c r="AX44" i="2"/>
  <c r="AN45" i="2"/>
  <c r="AN44" i="2"/>
  <c r="K1148" i="1"/>
  <c r="AN43" i="2"/>
  <c r="AN47" i="2" s="1"/>
  <c r="AQ44" i="2"/>
  <c r="AJ44" i="2"/>
  <c r="AJ46" i="2"/>
  <c r="K1146" i="1"/>
  <c r="Z47" i="2"/>
  <c r="AC45" i="2"/>
  <c r="AC46" i="2"/>
  <c r="AC44" i="2"/>
  <c r="S44" i="2"/>
  <c r="S45" i="2"/>
  <c r="S46" i="2"/>
  <c r="K1144" i="1"/>
  <c r="L45" i="2"/>
  <c r="L44" i="2"/>
  <c r="L43" i="2"/>
  <c r="L47" i="2" s="1"/>
  <c r="E45" i="2"/>
  <c r="E43" i="2"/>
  <c r="E47" i="2" s="1"/>
  <c r="CX42" i="2"/>
  <c r="CX43" i="2" s="1"/>
  <c r="C570" i="1"/>
  <c r="D570" i="1" s="1"/>
  <c r="G570" i="1" s="1"/>
  <c r="CV47" i="2"/>
  <c r="C1038" i="1" s="1"/>
  <c r="CQ42" i="2"/>
  <c r="CQ43" i="2" s="1"/>
  <c r="C569" i="1"/>
  <c r="D569" i="1" s="1"/>
  <c r="G569" i="1" s="1"/>
  <c r="CO47" i="2"/>
  <c r="C1037" i="1" s="1"/>
  <c r="CI44" i="2"/>
  <c r="CI45" i="2"/>
  <c r="G1155" i="1"/>
  <c r="CJ42" i="2"/>
  <c r="CJ44" i="2" s="1"/>
  <c r="CI48" i="2"/>
  <c r="E74" i="1" s="1"/>
  <c r="C568" i="1"/>
  <c r="D568" i="1" s="1"/>
  <c r="G568" i="1" s="1"/>
  <c r="CH47" i="2"/>
  <c r="C1036" i="1" s="1"/>
  <c r="CH44" i="2"/>
  <c r="CC42" i="2"/>
  <c r="CC45" i="2" s="1"/>
  <c r="BV42" i="2"/>
  <c r="BV44" i="2" s="1"/>
  <c r="BM45" i="2"/>
  <c r="BM44" i="2"/>
  <c r="BM46" i="2"/>
  <c r="C1152" i="1"/>
  <c r="BO42" i="2"/>
  <c r="BO45" i="2" s="1"/>
  <c r="BN48" i="2"/>
  <c r="E71" i="1" s="1"/>
  <c r="J740" i="1" s="1"/>
  <c r="K740" i="1" s="1"/>
  <c r="C801" i="1" s="1"/>
  <c r="BM47" i="2"/>
  <c r="BG46" i="2"/>
  <c r="BG45" i="2"/>
  <c r="G1151" i="1"/>
  <c r="BH42" i="2"/>
  <c r="BH43" i="2" s="1"/>
  <c r="BA42" i="2"/>
  <c r="BA46" i="2" s="1"/>
  <c r="AZ48" i="2"/>
  <c r="AY47" i="2"/>
  <c r="AS43" i="2"/>
  <c r="AS47" i="2" s="1"/>
  <c r="AT42" i="2"/>
  <c r="AT46" i="2" s="1"/>
  <c r="C1149" i="1"/>
  <c r="AR43" i="2"/>
  <c r="AR44" i="2"/>
  <c r="AM42" i="2"/>
  <c r="AM44" i="2" s="1"/>
  <c r="AE45" i="2"/>
  <c r="AF42" i="2"/>
  <c r="AF43" i="2" s="1"/>
  <c r="AD47" i="2"/>
  <c r="C1028" i="1" s="1"/>
  <c r="AE48" i="2"/>
  <c r="E66" i="1" s="1"/>
  <c r="J735" i="1" s="1"/>
  <c r="K735" i="1" s="1"/>
  <c r="C796" i="1" s="1"/>
  <c r="D567" i="1"/>
  <c r="G567" i="1" s="1"/>
  <c r="AD45" i="2"/>
  <c r="AD44" i="2"/>
  <c r="AD46" i="2"/>
  <c r="C1146" i="1"/>
  <c r="W46" i="2"/>
  <c r="W45" i="2"/>
  <c r="W43" i="2"/>
  <c r="X48" i="2" s="1"/>
  <c r="E65" i="1" s="1"/>
  <c r="Y42" i="2"/>
  <c r="Y46" i="2" s="1"/>
  <c r="T46" i="2"/>
  <c r="Q45" i="2"/>
  <c r="Q44" i="2"/>
  <c r="Q46" i="2"/>
  <c r="G1145" i="1"/>
  <c r="C1145" i="1"/>
  <c r="P46" i="2"/>
  <c r="R42" i="2"/>
  <c r="R45" i="2" s="1"/>
  <c r="M44" i="2"/>
  <c r="M43" i="2"/>
  <c r="E898" i="1" s="1"/>
  <c r="G898" i="1" s="1"/>
  <c r="J46" i="2"/>
  <c r="J45" i="2"/>
  <c r="K42" i="2"/>
  <c r="K45" i="2" s="1"/>
  <c r="I43" i="2"/>
  <c r="F45" i="2"/>
  <c r="F43" i="2"/>
  <c r="E897" i="1" s="1"/>
  <c r="G897" i="1" s="1"/>
  <c r="F44" i="2"/>
  <c r="D42" i="2"/>
  <c r="D43" i="2" s="1"/>
  <c r="B46" i="2"/>
  <c r="B43" i="2"/>
  <c r="B45" i="2"/>
  <c r="C1143" i="1"/>
  <c r="F1110" i="1" l="1"/>
  <c r="J759" i="1"/>
  <c r="K759" i="1" s="1"/>
  <c r="C820" i="1" s="1"/>
  <c r="F148" i="1"/>
  <c r="J761" i="1"/>
  <c r="K761" i="1" s="1"/>
  <c r="C822" i="1" s="1"/>
  <c r="E514" i="1"/>
  <c r="F514" i="1" s="1"/>
  <c r="E616" i="1" s="1"/>
  <c r="J734" i="1"/>
  <c r="K734" i="1" s="1"/>
  <c r="C795" i="1" s="1"/>
  <c r="F1084" i="1"/>
  <c r="J733" i="1"/>
  <c r="K733" i="1" s="1"/>
  <c r="C794" i="1" s="1"/>
  <c r="F1118" i="1"/>
  <c r="J767" i="1"/>
  <c r="K767" i="1" s="1"/>
  <c r="C828" i="1" s="1"/>
  <c r="F80" i="1"/>
  <c r="B307" i="1" s="1"/>
  <c r="J749" i="1"/>
  <c r="K749" i="1" s="1"/>
  <c r="C810" i="1" s="1"/>
  <c r="F643" i="1"/>
  <c r="F635" i="1"/>
  <c r="G587" i="1"/>
  <c r="F646" i="1" s="1"/>
  <c r="G588" i="1"/>
  <c r="F647" i="1" s="1"/>
  <c r="G580" i="1"/>
  <c r="F639" i="1" s="1"/>
  <c r="G586" i="1"/>
  <c r="F645" i="1" s="1"/>
  <c r="F641" i="1"/>
  <c r="G589" i="1"/>
  <c r="F648" i="1" s="1"/>
  <c r="G585" i="1"/>
  <c r="F644" i="1" s="1"/>
  <c r="G581" i="1"/>
  <c r="F640" i="1" s="1"/>
  <c r="G577" i="1"/>
  <c r="F636" i="1" s="1"/>
  <c r="GK43" i="2"/>
  <c r="FW46" i="2"/>
  <c r="GK44" i="2"/>
  <c r="GR44" i="2"/>
  <c r="IH46" i="2"/>
  <c r="FW43" i="2"/>
  <c r="IH43" i="2"/>
  <c r="HT46" i="2"/>
  <c r="DS45" i="2"/>
  <c r="E77" i="1"/>
  <c r="HT44" i="2"/>
  <c r="C579" i="1"/>
  <c r="D579" i="1" s="1"/>
  <c r="H639" i="1"/>
  <c r="J639" i="1" s="1"/>
  <c r="EN46" i="2"/>
  <c r="EU43" i="2"/>
  <c r="E710" i="1"/>
  <c r="F710" i="1" s="1"/>
  <c r="B827" i="1" s="1"/>
  <c r="G827" i="1" s="1"/>
  <c r="C574" i="1"/>
  <c r="D574" i="1" s="1"/>
  <c r="C571" i="1"/>
  <c r="G267" i="1"/>
  <c r="H267" i="1" s="1"/>
  <c r="E324" i="1" s="1"/>
  <c r="F1117" i="1"/>
  <c r="F153" i="1"/>
  <c r="F97" i="1"/>
  <c r="B324" i="1" s="1"/>
  <c r="F210" i="1"/>
  <c r="G210" i="1" s="1"/>
  <c r="D324" i="1" s="1"/>
  <c r="FQ49" i="2"/>
  <c r="FO48" i="2"/>
  <c r="E86" i="1" s="1"/>
  <c r="H648" i="1"/>
  <c r="J648" i="1" s="1"/>
  <c r="E1059" i="1"/>
  <c r="EU44" i="2"/>
  <c r="H649" i="1"/>
  <c r="J649" i="1" s="1"/>
  <c r="IA45" i="2"/>
  <c r="FW45" i="2"/>
  <c r="IO46" i="2"/>
  <c r="GK46" i="2"/>
  <c r="C578" i="1"/>
  <c r="D578" i="1" s="1"/>
  <c r="EU45" i="2"/>
  <c r="EO49" i="2"/>
  <c r="H645" i="1"/>
  <c r="J645" i="1" s="1"/>
  <c r="IA43" i="2"/>
  <c r="IO43" i="2"/>
  <c r="FX49" i="2"/>
  <c r="HS48" i="2"/>
  <c r="E94" i="1" s="1"/>
  <c r="EM48" i="2"/>
  <c r="E82" i="1" s="1"/>
  <c r="EG45" i="2"/>
  <c r="GW47" i="2"/>
  <c r="C583" i="1"/>
  <c r="D583" i="1" s="1"/>
  <c r="E1057" i="1"/>
  <c r="H646" i="1"/>
  <c r="J646" i="1" s="1"/>
  <c r="GX48" i="2"/>
  <c r="E91" i="1" s="1"/>
  <c r="DZ46" i="2"/>
  <c r="GY45" i="2"/>
  <c r="HM46" i="2"/>
  <c r="FI45" i="2"/>
  <c r="GY46" i="2"/>
  <c r="II49" i="2"/>
  <c r="EG44" i="2"/>
  <c r="EN45" i="2"/>
  <c r="H632" i="1"/>
  <c r="J632" i="1" s="1"/>
  <c r="E1043" i="1"/>
  <c r="H631" i="1"/>
  <c r="J631" i="1" s="1"/>
  <c r="E1042" i="1"/>
  <c r="C590" i="1"/>
  <c r="D590" i="1" s="1"/>
  <c r="IT47" i="2"/>
  <c r="HM45" i="2"/>
  <c r="GS49" i="2"/>
  <c r="HL48" i="2"/>
  <c r="E93" i="1" s="1"/>
  <c r="GL49" i="2"/>
  <c r="FH48" i="2"/>
  <c r="E85" i="1" s="1"/>
  <c r="IG48" i="2"/>
  <c r="E96" i="1" s="1"/>
  <c r="EG43" i="2"/>
  <c r="HG49" i="2"/>
  <c r="E705" i="1"/>
  <c r="F705" i="1" s="1"/>
  <c r="B822" i="1" s="1"/>
  <c r="F1112" i="1"/>
  <c r="F136" i="1"/>
  <c r="F203" i="1"/>
  <c r="G203" i="1" s="1"/>
  <c r="D317" i="1" s="1"/>
  <c r="E693" i="1"/>
  <c r="F693" i="1" s="1"/>
  <c r="B810" i="1" s="1"/>
  <c r="HU49" i="2"/>
  <c r="G250" i="1"/>
  <c r="H250" i="1" s="1"/>
  <c r="E307" i="1" s="1"/>
  <c r="F1100" i="1"/>
  <c r="F98" i="1"/>
  <c r="B325" i="1" s="1"/>
  <c r="F211" i="1"/>
  <c r="G211" i="1" s="1"/>
  <c r="D325" i="1" s="1"/>
  <c r="F154" i="1"/>
  <c r="E711" i="1"/>
  <c r="F711" i="1" s="1"/>
  <c r="B828" i="1" s="1"/>
  <c r="G268" i="1"/>
  <c r="H268" i="1" s="1"/>
  <c r="E325" i="1" s="1"/>
  <c r="C575" i="1"/>
  <c r="D575" i="1" s="1"/>
  <c r="ES47" i="2"/>
  <c r="C1045" i="1" s="1"/>
  <c r="F193" i="1"/>
  <c r="G193" i="1" s="1"/>
  <c r="D307" i="1" s="1"/>
  <c r="DZ44" i="2"/>
  <c r="DZ43" i="2"/>
  <c r="DS46" i="2"/>
  <c r="DS43" i="2"/>
  <c r="DK48" i="2"/>
  <c r="DJ47" i="2"/>
  <c r="C1040" i="1" s="1"/>
  <c r="E703" i="1"/>
  <c r="F703" i="1" s="1"/>
  <c r="B820" i="1" s="1"/>
  <c r="F146" i="1"/>
  <c r="F90" i="1"/>
  <c r="B317" i="1" s="1"/>
  <c r="G260" i="1"/>
  <c r="H260" i="1" s="1"/>
  <c r="E317" i="1" s="1"/>
  <c r="IP49" i="2"/>
  <c r="FV47" i="2"/>
  <c r="FV48" i="2"/>
  <c r="E87" i="1" s="1"/>
  <c r="J756" i="1" s="1"/>
  <c r="K756" i="1" s="1"/>
  <c r="C817" i="1" s="1"/>
  <c r="E1041" i="1"/>
  <c r="H630" i="1"/>
  <c r="J630" i="1" s="1"/>
  <c r="ET48" i="2"/>
  <c r="E83" i="1" s="1"/>
  <c r="F205" i="1"/>
  <c r="G205" i="1" s="1"/>
  <c r="D319" i="1" s="1"/>
  <c r="F92" i="1"/>
  <c r="B319" i="1" s="1"/>
  <c r="FC49" i="2"/>
  <c r="G262" i="1"/>
  <c r="H262" i="1" s="1"/>
  <c r="E319" i="1" s="1"/>
  <c r="HZ48" i="2"/>
  <c r="E95" i="1" s="1"/>
  <c r="J764" i="1" s="1"/>
  <c r="K764" i="1" s="1"/>
  <c r="C825" i="1" s="1"/>
  <c r="J928" i="1"/>
  <c r="D823" i="1"/>
  <c r="F823" i="1" s="1"/>
  <c r="J920" i="1"/>
  <c r="D815" i="1"/>
  <c r="F815" i="1" s="1"/>
  <c r="GC47" i="2"/>
  <c r="GC48" i="2"/>
  <c r="E88" i="1" s="1"/>
  <c r="J757" i="1" s="1"/>
  <c r="K757" i="1" s="1"/>
  <c r="C818" i="1" s="1"/>
  <c r="J932" i="1"/>
  <c r="D827" i="1"/>
  <c r="F827" i="1" s="1"/>
  <c r="J924" i="1"/>
  <c r="D819" i="1"/>
  <c r="F819" i="1" s="1"/>
  <c r="D571" i="1"/>
  <c r="G571" i="1" s="1"/>
  <c r="DQ47" i="2"/>
  <c r="EF48" i="2"/>
  <c r="E81" i="1" s="1"/>
  <c r="EE47" i="2"/>
  <c r="CB48" i="2"/>
  <c r="E73" i="1" s="1"/>
  <c r="GE49" i="2"/>
  <c r="FA48" i="2"/>
  <c r="E84" i="1" s="1"/>
  <c r="J753" i="1" s="1"/>
  <c r="K753" i="1" s="1"/>
  <c r="C814" i="1" s="1"/>
  <c r="H628" i="1"/>
  <c r="J628" i="1" s="1"/>
  <c r="E1039" i="1"/>
  <c r="DL43" i="2"/>
  <c r="DL44" i="2"/>
  <c r="DL45" i="2"/>
  <c r="G247" i="1"/>
  <c r="H247" i="1" s="1"/>
  <c r="E304" i="1" s="1"/>
  <c r="DE45" i="2"/>
  <c r="DE43" i="2"/>
  <c r="F1097" i="1"/>
  <c r="DE46" i="2"/>
  <c r="CW48" i="2"/>
  <c r="CP48" i="2"/>
  <c r="BT47" i="2"/>
  <c r="BW49" i="2" s="1"/>
  <c r="E72" i="1" s="1"/>
  <c r="J741" i="1" s="1"/>
  <c r="K741" i="1" s="1"/>
  <c r="C802" i="1" s="1"/>
  <c r="BG48" i="2"/>
  <c r="E70" i="1" s="1"/>
  <c r="AL48" i="2"/>
  <c r="E67" i="1" s="1"/>
  <c r="AN49" i="2"/>
  <c r="P47" i="2"/>
  <c r="C1026" i="1" s="1"/>
  <c r="G202" i="1"/>
  <c r="D316" i="1" s="1"/>
  <c r="G819" i="1"/>
  <c r="F631" i="1"/>
  <c r="F632" i="1"/>
  <c r="F626" i="1"/>
  <c r="F627" i="1"/>
  <c r="F617" i="1"/>
  <c r="F625" i="1"/>
  <c r="EA49" i="2"/>
  <c r="H617" i="1"/>
  <c r="J617" i="1" s="1"/>
  <c r="E1028" i="1"/>
  <c r="C138" i="1"/>
  <c r="C137" i="1"/>
  <c r="C127" i="1"/>
  <c r="C143" i="1"/>
  <c r="C135" i="1"/>
  <c r="C124" i="1"/>
  <c r="C119" i="1"/>
  <c r="C118" i="1"/>
  <c r="C134" i="1"/>
  <c r="C126" i="1"/>
  <c r="C123" i="1"/>
  <c r="C122" i="1"/>
  <c r="C121" i="1"/>
  <c r="C154" i="1"/>
  <c r="C150" i="1"/>
  <c r="C146" i="1"/>
  <c r="C142" i="1"/>
  <c r="C136" i="1"/>
  <c r="C130" i="1"/>
  <c r="C120" i="1"/>
  <c r="C151" i="1"/>
  <c r="C147" i="1"/>
  <c r="C139" i="1"/>
  <c r="C131" i="1"/>
  <c r="C125" i="1"/>
  <c r="C152" i="1"/>
  <c r="C144" i="1"/>
  <c r="C132" i="1"/>
  <c r="C153" i="1"/>
  <c r="C145" i="1"/>
  <c r="G145" i="1" s="1"/>
  <c r="C316" i="1" s="1"/>
  <c r="C133" i="1"/>
  <c r="C148" i="1"/>
  <c r="C140" i="1"/>
  <c r="C128" i="1"/>
  <c r="C141" i="1"/>
  <c r="C129" i="1"/>
  <c r="C149" i="1"/>
  <c r="E634" i="1"/>
  <c r="H619" i="1"/>
  <c r="J619" i="1" s="1"/>
  <c r="E1030" i="1"/>
  <c r="H622" i="1"/>
  <c r="J622" i="1" s="1"/>
  <c r="E1033" i="1"/>
  <c r="F1099" i="1"/>
  <c r="E692" i="1"/>
  <c r="F692" i="1" s="1"/>
  <c r="B809" i="1" s="1"/>
  <c r="F192" i="1"/>
  <c r="G192" i="1" s="1"/>
  <c r="G249" i="1"/>
  <c r="H249" i="1" s="1"/>
  <c r="E306" i="1" s="1"/>
  <c r="F79" i="1"/>
  <c r="B306" i="1" s="1"/>
  <c r="F135" i="1"/>
  <c r="E630" i="1"/>
  <c r="E1038" i="1"/>
  <c r="H625" i="1"/>
  <c r="J625" i="1" s="1"/>
  <c r="E1036" i="1"/>
  <c r="CX46" i="2"/>
  <c r="CX45" i="2"/>
  <c r="CX44" i="2"/>
  <c r="CQ44" i="2"/>
  <c r="CQ45" i="2"/>
  <c r="CQ46" i="2"/>
  <c r="CJ43" i="2"/>
  <c r="CJ45" i="2"/>
  <c r="F1094" i="1"/>
  <c r="G244" i="1"/>
  <c r="H244" i="1" s="1"/>
  <c r="E301" i="1" s="1"/>
  <c r="CJ46" i="2"/>
  <c r="F74" i="1"/>
  <c r="B301" i="1" s="1"/>
  <c r="F130" i="1"/>
  <c r="F187" i="1"/>
  <c r="G187" i="1" s="1"/>
  <c r="E687" i="1"/>
  <c r="F687" i="1" s="1"/>
  <c r="B804" i="1" s="1"/>
  <c r="CC43" i="2"/>
  <c r="CC46" i="2"/>
  <c r="CC44" i="2"/>
  <c r="CD49" i="2"/>
  <c r="C1035" i="1"/>
  <c r="BV46" i="2"/>
  <c r="BV45" i="2"/>
  <c r="BV43" i="2"/>
  <c r="BO46" i="2"/>
  <c r="BO44" i="2"/>
  <c r="BO43" i="2"/>
  <c r="C1033" i="1"/>
  <c r="BP49" i="2"/>
  <c r="F1091" i="1"/>
  <c r="G241" i="1"/>
  <c r="H241" i="1" s="1"/>
  <c r="E298" i="1" s="1"/>
  <c r="E622" i="1"/>
  <c r="F184" i="1"/>
  <c r="E684" i="1"/>
  <c r="F684" i="1" s="1"/>
  <c r="B801" i="1" s="1"/>
  <c r="F127" i="1"/>
  <c r="F71" i="1"/>
  <c r="C1032" i="1"/>
  <c r="BI49" i="2"/>
  <c r="BH46" i="2"/>
  <c r="BH44" i="2"/>
  <c r="BH45" i="2"/>
  <c r="BA43" i="2"/>
  <c r="BA45" i="2"/>
  <c r="BA44" i="2"/>
  <c r="E620" i="1"/>
  <c r="C1031" i="1"/>
  <c r="BB49" i="2"/>
  <c r="E69" i="1" s="1"/>
  <c r="AT45" i="2"/>
  <c r="AT44" i="2"/>
  <c r="AT43" i="2"/>
  <c r="AR47" i="2"/>
  <c r="AS48" i="2"/>
  <c r="E68" i="1" s="1"/>
  <c r="J737" i="1" s="1"/>
  <c r="K737" i="1" s="1"/>
  <c r="C798" i="1" s="1"/>
  <c r="AM43" i="2"/>
  <c r="AM45" i="2"/>
  <c r="AM46" i="2"/>
  <c r="AF44" i="2"/>
  <c r="AF46" i="2"/>
  <c r="AF45" i="2"/>
  <c r="F66" i="1"/>
  <c r="G236" i="1"/>
  <c r="E679" i="1"/>
  <c r="F679" i="1" s="1"/>
  <c r="B796" i="1" s="1"/>
  <c r="F179" i="1"/>
  <c r="F1086" i="1"/>
  <c r="F122" i="1"/>
  <c r="F121" i="1"/>
  <c r="F65" i="1"/>
  <c r="F178" i="1"/>
  <c r="E678" i="1"/>
  <c r="F678" i="1" s="1"/>
  <c r="B795" i="1" s="1"/>
  <c r="G235" i="1"/>
  <c r="H235" i="1" s="1"/>
  <c r="E292" i="1" s="1"/>
  <c r="F1085" i="1"/>
  <c r="W47" i="2"/>
  <c r="Z49" i="2" s="1"/>
  <c r="Y43" i="2"/>
  <c r="Y44" i="2"/>
  <c r="Y45" i="2"/>
  <c r="G234" i="1"/>
  <c r="H234" i="1" s="1"/>
  <c r="E291" i="1" s="1"/>
  <c r="R46" i="2"/>
  <c r="E677" i="1"/>
  <c r="F677" i="1" s="1"/>
  <c r="B794" i="1" s="1"/>
  <c r="F120" i="1"/>
  <c r="E513" i="1"/>
  <c r="F64" i="1"/>
  <c r="B291" i="1" s="1"/>
  <c r="F177" i="1"/>
  <c r="G177" i="1" s="1"/>
  <c r="R44" i="2"/>
  <c r="R43" i="2"/>
  <c r="K46" i="2"/>
  <c r="K43" i="2"/>
  <c r="K44" i="2"/>
  <c r="I47" i="2"/>
  <c r="J48" i="2"/>
  <c r="E63" i="1" s="1"/>
  <c r="J732" i="1" s="1"/>
  <c r="K732" i="1" s="1"/>
  <c r="C793" i="1" s="1"/>
  <c r="D44" i="2"/>
  <c r="D45" i="2"/>
  <c r="D46" i="2"/>
  <c r="B47" i="2"/>
  <c r="C48" i="2"/>
  <c r="F190" i="1" l="1"/>
  <c r="G190" i="1" s="1"/>
  <c r="D304" i="1" s="1"/>
  <c r="J746" i="1"/>
  <c r="K746" i="1" s="1"/>
  <c r="C807" i="1" s="1"/>
  <c r="G807" i="1" s="1"/>
  <c r="D860" i="1" s="1"/>
  <c r="E690" i="1"/>
  <c r="F690" i="1" s="1"/>
  <c r="B807" i="1" s="1"/>
  <c r="J738" i="1"/>
  <c r="K738" i="1" s="1"/>
  <c r="C799" i="1" s="1"/>
  <c r="G799" i="1" s="1"/>
  <c r="H1089" i="1" s="1"/>
  <c r="F69" i="1"/>
  <c r="B296" i="1" s="1"/>
  <c r="F182" i="1"/>
  <c r="G182" i="1" s="1"/>
  <c r="D296" i="1" s="1"/>
  <c r="F1089" i="1"/>
  <c r="G239" i="1"/>
  <c r="H239" i="1" s="1"/>
  <c r="E296" i="1" s="1"/>
  <c r="E682" i="1"/>
  <c r="F682" i="1" s="1"/>
  <c r="B799" i="1" s="1"/>
  <c r="F125" i="1"/>
  <c r="G125" i="1" s="1"/>
  <c r="C296" i="1" s="1"/>
  <c r="G148" i="1"/>
  <c r="C319" i="1" s="1"/>
  <c r="G243" i="1"/>
  <c r="H243" i="1" s="1"/>
  <c r="E300" i="1" s="1"/>
  <c r="J742" i="1"/>
  <c r="K742" i="1" s="1"/>
  <c r="C803" i="1" s="1"/>
  <c r="G253" i="1"/>
  <c r="H253" i="1" s="1"/>
  <c r="E310" i="1" s="1"/>
  <c r="J752" i="1"/>
  <c r="K752" i="1" s="1"/>
  <c r="C813" i="1" s="1"/>
  <c r="F206" i="1"/>
  <c r="G206" i="1" s="1"/>
  <c r="D320" i="1" s="1"/>
  <c r="J762" i="1"/>
  <c r="K762" i="1" s="1"/>
  <c r="C823" i="1" s="1"/>
  <c r="G264" i="1"/>
  <c r="H264" i="1" s="1"/>
  <c r="E321" i="1" s="1"/>
  <c r="J763" i="1"/>
  <c r="K763" i="1" s="1"/>
  <c r="C824" i="1" s="1"/>
  <c r="F1116" i="1"/>
  <c r="J765" i="1"/>
  <c r="K765" i="1" s="1"/>
  <c r="C826" i="1" s="1"/>
  <c r="F91" i="1"/>
  <c r="B318" i="1" s="1"/>
  <c r="J760" i="1"/>
  <c r="K760" i="1" s="1"/>
  <c r="C821" i="1" s="1"/>
  <c r="G256" i="1"/>
  <c r="H256" i="1" s="1"/>
  <c r="E313" i="1" s="1"/>
  <c r="J755" i="1"/>
  <c r="K755" i="1" s="1"/>
  <c r="C816" i="1" s="1"/>
  <c r="F67" i="1"/>
  <c r="B294" i="1" s="1"/>
  <c r="J736" i="1"/>
  <c r="K736" i="1" s="1"/>
  <c r="C797" i="1" s="1"/>
  <c r="E530" i="1"/>
  <c r="F530" i="1" s="1"/>
  <c r="E632" i="1" s="1"/>
  <c r="K632" i="1" s="1"/>
  <c r="C864" i="1" s="1"/>
  <c r="J750" i="1"/>
  <c r="K750" i="1" s="1"/>
  <c r="C811" i="1" s="1"/>
  <c r="F1105" i="1"/>
  <c r="J754" i="1"/>
  <c r="K754" i="1" s="1"/>
  <c r="C815" i="1" s="1"/>
  <c r="E683" i="1"/>
  <c r="F683" i="1" s="1"/>
  <c r="B800" i="1" s="1"/>
  <c r="J739" i="1"/>
  <c r="K739" i="1" s="1"/>
  <c r="C800" i="1" s="1"/>
  <c r="G252" i="1"/>
  <c r="H252" i="1" s="1"/>
  <c r="E309" i="1" s="1"/>
  <c r="J751" i="1"/>
  <c r="K751" i="1" s="1"/>
  <c r="C812" i="1" s="1"/>
  <c r="G574" i="1"/>
  <c r="F633" i="1" s="1"/>
  <c r="K633" i="1" s="1"/>
  <c r="C865" i="1" s="1"/>
  <c r="G579" i="1"/>
  <c r="F638" i="1" s="1"/>
  <c r="K638" i="1" s="1"/>
  <c r="C870" i="1" s="1"/>
  <c r="F634" i="1"/>
  <c r="G575" i="1"/>
  <c r="G578" i="1"/>
  <c r="F637" i="1" s="1"/>
  <c r="K637" i="1" s="1"/>
  <c r="C869" i="1" s="1"/>
  <c r="F649" i="1"/>
  <c r="K649" i="1" s="1"/>
  <c r="C881" i="1" s="1"/>
  <c r="G590" i="1"/>
  <c r="G583" i="1"/>
  <c r="F642" i="1" s="1"/>
  <c r="K642" i="1" s="1"/>
  <c r="C874" i="1" s="1"/>
  <c r="F77" i="1"/>
  <c r="B304" i="1" s="1"/>
  <c r="E75" i="1"/>
  <c r="E76" i="1"/>
  <c r="E78" i="1"/>
  <c r="F78" i="1" s="1"/>
  <c r="B305" i="1" s="1"/>
  <c r="F630" i="1"/>
  <c r="F629" i="1"/>
  <c r="F133" i="1"/>
  <c r="F138" i="1"/>
  <c r="G138" i="1" s="1"/>
  <c r="C309" i="1" s="1"/>
  <c r="F1102" i="1"/>
  <c r="G242" i="1"/>
  <c r="H242" i="1" s="1"/>
  <c r="E299" i="1" s="1"/>
  <c r="E521" i="1"/>
  <c r="F521" i="1" s="1"/>
  <c r="E623" i="1" s="1"/>
  <c r="F185" i="1"/>
  <c r="F72" i="1"/>
  <c r="B299" i="1" s="1"/>
  <c r="F128" i="1"/>
  <c r="G128" i="1" s="1"/>
  <c r="C299" i="1" s="1"/>
  <c r="F1092" i="1"/>
  <c r="E685" i="1"/>
  <c r="F685" i="1" s="1"/>
  <c r="B802" i="1" s="1"/>
  <c r="G153" i="1"/>
  <c r="C324" i="1" s="1"/>
  <c r="F324" i="1" s="1"/>
  <c r="E1117" i="1" s="1"/>
  <c r="G1117" i="1" s="1"/>
  <c r="F1178" i="1" s="1"/>
  <c r="H1178" i="1" s="1"/>
  <c r="I1178" i="1" s="1"/>
  <c r="F149" i="1"/>
  <c r="G149" i="1" s="1"/>
  <c r="C320" i="1" s="1"/>
  <c r="G255" i="1"/>
  <c r="H255" i="1" s="1"/>
  <c r="E312" i="1" s="1"/>
  <c r="F142" i="1"/>
  <c r="G142" i="1" s="1"/>
  <c r="C313" i="1" s="1"/>
  <c r="F82" i="1"/>
  <c r="B309" i="1" s="1"/>
  <c r="E695" i="1"/>
  <c r="F695" i="1" s="1"/>
  <c r="B812" i="1" s="1"/>
  <c r="G812" i="1" s="1"/>
  <c r="H1102" i="1" s="1"/>
  <c r="F207" i="1"/>
  <c r="G207" i="1" s="1"/>
  <c r="D321" i="1" s="1"/>
  <c r="F150" i="1"/>
  <c r="G150" i="1" s="1"/>
  <c r="C321" i="1" s="1"/>
  <c r="E699" i="1"/>
  <c r="F699" i="1" s="1"/>
  <c r="B816" i="1" s="1"/>
  <c r="E698" i="1"/>
  <c r="F698" i="1" s="1"/>
  <c r="B815" i="1" s="1"/>
  <c r="G815" i="1" s="1"/>
  <c r="D868" i="1" s="1"/>
  <c r="F86" i="1"/>
  <c r="B313" i="1" s="1"/>
  <c r="G828" i="1"/>
  <c r="D881" i="1" s="1"/>
  <c r="F85" i="1"/>
  <c r="B312" i="1" s="1"/>
  <c r="F141" i="1"/>
  <c r="G141" i="1" s="1"/>
  <c r="C312" i="1" s="1"/>
  <c r="F199" i="1"/>
  <c r="G199" i="1" s="1"/>
  <c r="D313" i="1" s="1"/>
  <c r="F1106" i="1"/>
  <c r="E707" i="1"/>
  <c r="F707" i="1" s="1"/>
  <c r="B824" i="1" s="1"/>
  <c r="F1111" i="1"/>
  <c r="F94" i="1"/>
  <c r="B321" i="1" s="1"/>
  <c r="F195" i="1"/>
  <c r="G195" i="1" s="1"/>
  <c r="D309" i="1" s="1"/>
  <c r="F1114" i="1"/>
  <c r="C1053" i="1"/>
  <c r="GZ49" i="2"/>
  <c r="F93" i="1"/>
  <c r="B320" i="1" s="1"/>
  <c r="E706" i="1"/>
  <c r="F706" i="1" s="1"/>
  <c r="B823" i="1" s="1"/>
  <c r="G823" i="1" s="1"/>
  <c r="C1060" i="1"/>
  <c r="IW49" i="2"/>
  <c r="E709" i="1"/>
  <c r="F709" i="1" s="1"/>
  <c r="B826" i="1" s="1"/>
  <c r="E704" i="1"/>
  <c r="F704" i="1" s="1"/>
  <c r="B821" i="1" s="1"/>
  <c r="F147" i="1"/>
  <c r="G147" i="1" s="1"/>
  <c r="C318" i="1" s="1"/>
  <c r="F204" i="1"/>
  <c r="G204" i="1" s="1"/>
  <c r="D318" i="1" s="1"/>
  <c r="F198" i="1"/>
  <c r="G198" i="1" s="1"/>
  <c r="D312" i="1" s="1"/>
  <c r="F1113" i="1"/>
  <c r="G266" i="1"/>
  <c r="H266" i="1" s="1"/>
  <c r="E323" i="1" s="1"/>
  <c r="G263" i="1"/>
  <c r="H263" i="1" s="1"/>
  <c r="E320" i="1" s="1"/>
  <c r="F96" i="1"/>
  <c r="B323" i="1" s="1"/>
  <c r="G146" i="1"/>
  <c r="C317" i="1" s="1"/>
  <c r="F317" i="1" s="1"/>
  <c r="E1110" i="1" s="1"/>
  <c r="G1110" i="1" s="1"/>
  <c r="F1171" i="1" s="1"/>
  <c r="H1171" i="1" s="1"/>
  <c r="I1171" i="1" s="1"/>
  <c r="F209" i="1"/>
  <c r="G209" i="1" s="1"/>
  <c r="D323" i="1" s="1"/>
  <c r="G261" i="1"/>
  <c r="H261" i="1" s="1"/>
  <c r="E318" i="1" s="1"/>
  <c r="F152" i="1"/>
  <c r="G152" i="1" s="1"/>
  <c r="C323" i="1" s="1"/>
  <c r="G820" i="1"/>
  <c r="H1110" i="1" s="1"/>
  <c r="G822" i="1"/>
  <c r="D875" i="1" s="1"/>
  <c r="G154" i="1"/>
  <c r="C325" i="1" s="1"/>
  <c r="F325" i="1" s="1"/>
  <c r="E1118" i="1" s="1"/>
  <c r="G1118" i="1" s="1"/>
  <c r="F1179" i="1" s="1"/>
  <c r="H1179" i="1" s="1"/>
  <c r="I1179" i="1" s="1"/>
  <c r="G810" i="1"/>
  <c r="D863" i="1" s="1"/>
  <c r="EV49" i="2"/>
  <c r="F73" i="1"/>
  <c r="G136" i="1"/>
  <c r="C307" i="1" s="1"/>
  <c r="F307" i="1" s="1"/>
  <c r="E1100" i="1" s="1"/>
  <c r="G1100" i="1" s="1"/>
  <c r="F1161" i="1" s="1"/>
  <c r="H1161" i="1" s="1"/>
  <c r="I1161" i="1" s="1"/>
  <c r="F134" i="1"/>
  <c r="G134" i="1" s="1"/>
  <c r="C305" i="1" s="1"/>
  <c r="E527" i="1"/>
  <c r="F527" i="1" s="1"/>
  <c r="E629" i="1" s="1"/>
  <c r="F186" i="1"/>
  <c r="E686" i="1"/>
  <c r="F686" i="1" s="1"/>
  <c r="B803" i="1" s="1"/>
  <c r="F1103" i="1"/>
  <c r="K617" i="1"/>
  <c r="C849" i="1" s="1"/>
  <c r="K625" i="1"/>
  <c r="C857" i="1" s="1"/>
  <c r="G248" i="1"/>
  <c r="H248" i="1" s="1"/>
  <c r="E305" i="1" s="1"/>
  <c r="E691" i="1"/>
  <c r="F691" i="1" s="1"/>
  <c r="B808" i="1" s="1"/>
  <c r="F191" i="1"/>
  <c r="G191" i="1" s="1"/>
  <c r="D305" i="1" s="1"/>
  <c r="F1098" i="1"/>
  <c r="F1093" i="1"/>
  <c r="F129" i="1"/>
  <c r="E522" i="1"/>
  <c r="F522" i="1" s="1"/>
  <c r="E624" i="1" s="1"/>
  <c r="F83" i="1"/>
  <c r="B310" i="1" s="1"/>
  <c r="F139" i="1"/>
  <c r="G139" i="1" s="1"/>
  <c r="C310" i="1" s="1"/>
  <c r="F196" i="1"/>
  <c r="G196" i="1" s="1"/>
  <c r="D310" i="1" s="1"/>
  <c r="E696" i="1"/>
  <c r="F696" i="1" s="1"/>
  <c r="B813" i="1" s="1"/>
  <c r="C1041" i="1"/>
  <c r="DT49" i="2"/>
  <c r="F84" i="1"/>
  <c r="B311" i="1" s="1"/>
  <c r="F1104" i="1"/>
  <c r="E697" i="1"/>
  <c r="F697" i="1" s="1"/>
  <c r="B814" i="1" s="1"/>
  <c r="G254" i="1"/>
  <c r="H254" i="1" s="1"/>
  <c r="E311" i="1" s="1"/>
  <c r="F140" i="1"/>
  <c r="G140" i="1" s="1"/>
  <c r="C311" i="1" s="1"/>
  <c r="F197" i="1"/>
  <c r="G197" i="1" s="1"/>
  <c r="D311" i="1" s="1"/>
  <c r="G251" i="1"/>
  <c r="H251" i="1" s="1"/>
  <c r="E308" i="1" s="1"/>
  <c r="F137" i="1"/>
  <c r="G137" i="1" s="1"/>
  <c r="C308" i="1" s="1"/>
  <c r="F194" i="1"/>
  <c r="G194" i="1" s="1"/>
  <c r="D308" i="1" s="1"/>
  <c r="F1101" i="1"/>
  <c r="E694" i="1"/>
  <c r="F694" i="1" s="1"/>
  <c r="B811" i="1" s="1"/>
  <c r="F81" i="1"/>
  <c r="B308" i="1" s="1"/>
  <c r="F151" i="1"/>
  <c r="G151" i="1" s="1"/>
  <c r="C322" i="1" s="1"/>
  <c r="G265" i="1"/>
  <c r="H265" i="1" s="1"/>
  <c r="E322" i="1" s="1"/>
  <c r="E708" i="1"/>
  <c r="F708" i="1" s="1"/>
  <c r="B825" i="1" s="1"/>
  <c r="F95" i="1"/>
  <c r="B322" i="1" s="1"/>
  <c r="F208" i="1"/>
  <c r="G208" i="1" s="1"/>
  <c r="D322" i="1" s="1"/>
  <c r="F1115" i="1"/>
  <c r="F200" i="1"/>
  <c r="G200" i="1" s="1"/>
  <c r="D314" i="1" s="1"/>
  <c r="F87" i="1"/>
  <c r="B314" i="1" s="1"/>
  <c r="G257" i="1"/>
  <c r="H257" i="1" s="1"/>
  <c r="E314" i="1" s="1"/>
  <c r="F143" i="1"/>
  <c r="G143" i="1" s="1"/>
  <c r="C314" i="1" s="1"/>
  <c r="E700" i="1"/>
  <c r="F700" i="1" s="1"/>
  <c r="B817" i="1" s="1"/>
  <c r="F1107" i="1"/>
  <c r="EH49" i="2"/>
  <c r="C1043" i="1"/>
  <c r="F144" i="1"/>
  <c r="G144" i="1" s="1"/>
  <c r="C315" i="1" s="1"/>
  <c r="G258" i="1"/>
  <c r="H258" i="1" s="1"/>
  <c r="E315" i="1" s="1"/>
  <c r="F1108" i="1"/>
  <c r="F88" i="1"/>
  <c r="B315" i="1" s="1"/>
  <c r="E701" i="1"/>
  <c r="F701" i="1" s="1"/>
  <c r="B818" i="1" s="1"/>
  <c r="F201" i="1"/>
  <c r="G201" i="1" s="1"/>
  <c r="D315" i="1" s="1"/>
  <c r="K631" i="1"/>
  <c r="C863" i="1" s="1"/>
  <c r="K639" i="1"/>
  <c r="C871" i="1" s="1"/>
  <c r="K644" i="1"/>
  <c r="C876" i="1" s="1"/>
  <c r="K620" i="1"/>
  <c r="C852" i="1" s="1"/>
  <c r="K622" i="1"/>
  <c r="C854" i="1" s="1"/>
  <c r="K640" i="1"/>
  <c r="C872" i="1" s="1"/>
  <c r="K626" i="1"/>
  <c r="C858" i="1" s="1"/>
  <c r="K646" i="1"/>
  <c r="C878" i="1" s="1"/>
  <c r="K641" i="1"/>
  <c r="C873" i="1" s="1"/>
  <c r="K636" i="1"/>
  <c r="C868" i="1" s="1"/>
  <c r="K647" i="1"/>
  <c r="C879" i="1" s="1"/>
  <c r="K643" i="1"/>
  <c r="C875" i="1" s="1"/>
  <c r="K635" i="1"/>
  <c r="C867" i="1" s="1"/>
  <c r="K648" i="1"/>
  <c r="C880" i="1" s="1"/>
  <c r="K627" i="1"/>
  <c r="C859" i="1" s="1"/>
  <c r="K645" i="1"/>
  <c r="C877" i="1" s="1"/>
  <c r="K628" i="1"/>
  <c r="C860" i="1" s="1"/>
  <c r="K616" i="1"/>
  <c r="C848" i="1" s="1"/>
  <c r="G133" i="1"/>
  <c r="C304" i="1" s="1"/>
  <c r="C1034" i="1"/>
  <c r="F70" i="1"/>
  <c r="B297" i="1" s="1"/>
  <c r="F183" i="1"/>
  <c r="G240" i="1"/>
  <c r="E519" i="1"/>
  <c r="F519" i="1" s="1"/>
  <c r="E621" i="1" s="1"/>
  <c r="F1090" i="1"/>
  <c r="F126" i="1"/>
  <c r="F123" i="1"/>
  <c r="F1087" i="1"/>
  <c r="G237" i="1"/>
  <c r="H237" i="1" s="1"/>
  <c r="E294" i="1" s="1"/>
  <c r="E680" i="1"/>
  <c r="F680" i="1" s="1"/>
  <c r="B797" i="1" s="1"/>
  <c r="E516" i="1"/>
  <c r="F516" i="1" s="1"/>
  <c r="E618" i="1" s="1"/>
  <c r="F180" i="1"/>
  <c r="G135" i="1"/>
  <c r="C306" i="1" s="1"/>
  <c r="D301" i="1"/>
  <c r="G130" i="1"/>
  <c r="C301" i="1" s="1"/>
  <c r="S49" i="2"/>
  <c r="G184" i="1"/>
  <c r="D298" i="1" s="1"/>
  <c r="F319" i="1"/>
  <c r="B875" i="1" s="1"/>
  <c r="G120" i="1"/>
  <c r="C291" i="1" s="1"/>
  <c r="D291" i="1"/>
  <c r="D306" i="1"/>
  <c r="F316" i="1"/>
  <c r="B872" i="1" s="1"/>
  <c r="D880" i="1"/>
  <c r="H1117" i="1"/>
  <c r="D872" i="1"/>
  <c r="H1109" i="1"/>
  <c r="G794" i="1"/>
  <c r="H1084" i="1" s="1"/>
  <c r="G801" i="1"/>
  <c r="H1091" i="1" s="1"/>
  <c r="G804" i="1"/>
  <c r="G795" i="1"/>
  <c r="H1085" i="1" s="1"/>
  <c r="G796" i="1"/>
  <c r="H1086" i="1" s="1"/>
  <c r="G809" i="1"/>
  <c r="F513" i="1"/>
  <c r="E615" i="1" s="1"/>
  <c r="B292" i="1"/>
  <c r="E178" i="1"/>
  <c r="E121" i="1"/>
  <c r="G121" i="1" s="1"/>
  <c r="C1027" i="1"/>
  <c r="E127" i="1"/>
  <c r="B298" i="1"/>
  <c r="C1030" i="1"/>
  <c r="AU49" i="2"/>
  <c r="F124" i="1"/>
  <c r="F68" i="1"/>
  <c r="F1088" i="1"/>
  <c r="E681" i="1"/>
  <c r="F681" i="1" s="1"/>
  <c r="B798" i="1" s="1"/>
  <c r="E619" i="1"/>
  <c r="G238" i="1"/>
  <c r="F181" i="1"/>
  <c r="B293" i="1"/>
  <c r="E236" i="1"/>
  <c r="H236" i="1" s="1"/>
  <c r="E293" i="1" s="1"/>
  <c r="E179" i="1"/>
  <c r="E122" i="1"/>
  <c r="L49" i="2"/>
  <c r="C1025" i="1"/>
  <c r="E676" i="1"/>
  <c r="F676" i="1" s="1"/>
  <c r="B793" i="1" s="1"/>
  <c r="G233" i="1"/>
  <c r="H233" i="1" s="1"/>
  <c r="E290" i="1" s="1"/>
  <c r="F119" i="1"/>
  <c r="F63" i="1"/>
  <c r="E512" i="1"/>
  <c r="F176" i="1"/>
  <c r="F1083" i="1"/>
  <c r="C1024" i="1"/>
  <c r="E49" i="2"/>
  <c r="E62" i="1" s="1"/>
  <c r="E689" i="1" l="1"/>
  <c r="F689" i="1" s="1"/>
  <c r="B806" i="1" s="1"/>
  <c r="J745" i="1"/>
  <c r="K745" i="1" s="1"/>
  <c r="C806" i="1" s="1"/>
  <c r="F188" i="1"/>
  <c r="G188" i="1" s="1"/>
  <c r="D302" i="1" s="1"/>
  <c r="J744" i="1"/>
  <c r="K744" i="1" s="1"/>
  <c r="C805" i="1" s="1"/>
  <c r="J731" i="1"/>
  <c r="K731" i="1" s="1"/>
  <c r="C792" i="1" s="1"/>
  <c r="E675" i="1"/>
  <c r="F675" i="1" s="1"/>
  <c r="B792" i="1" s="1"/>
  <c r="G232" i="1"/>
  <c r="F175" i="1"/>
  <c r="F62" i="1"/>
  <c r="E118" i="1" s="1"/>
  <c r="E511" i="1"/>
  <c r="F511" i="1" s="1"/>
  <c r="E613" i="1" s="1"/>
  <c r="F1082" i="1"/>
  <c r="F118" i="1"/>
  <c r="E180" i="1"/>
  <c r="G180" i="1" s="1"/>
  <c r="D294" i="1" s="1"/>
  <c r="G821" i="1"/>
  <c r="H1111" i="1" s="1"/>
  <c r="E123" i="1"/>
  <c r="G123" i="1" s="1"/>
  <c r="C294" i="1" s="1"/>
  <c r="E185" i="1"/>
  <c r="G185" i="1" s="1"/>
  <c r="D299" i="1" s="1"/>
  <c r="F299" i="1" s="1"/>
  <c r="E1092" i="1" s="1"/>
  <c r="G1092" i="1" s="1"/>
  <c r="F1153" i="1" s="1"/>
  <c r="H1153" i="1" s="1"/>
  <c r="I1153" i="1" s="1"/>
  <c r="G800" i="1"/>
  <c r="H1090" i="1" s="1"/>
  <c r="J1090" i="1" s="1"/>
  <c r="J1151" i="1" s="1"/>
  <c r="L1151" i="1" s="1"/>
  <c r="F75" i="1"/>
  <c r="B302" i="1" s="1"/>
  <c r="G246" i="1"/>
  <c r="H246" i="1" s="1"/>
  <c r="E303" i="1" s="1"/>
  <c r="F1096" i="1"/>
  <c r="F132" i="1"/>
  <c r="G132" i="1" s="1"/>
  <c r="C303" i="1" s="1"/>
  <c r="F131" i="1"/>
  <c r="G131" i="1" s="1"/>
  <c r="C302" i="1" s="1"/>
  <c r="F1095" i="1"/>
  <c r="G245" i="1"/>
  <c r="H245" i="1" s="1"/>
  <c r="E302" i="1" s="1"/>
  <c r="E688" i="1"/>
  <c r="F688" i="1" s="1"/>
  <c r="B805" i="1" s="1"/>
  <c r="F304" i="1"/>
  <c r="E1097" i="1" s="1"/>
  <c r="G1097" i="1" s="1"/>
  <c r="F1158" i="1" s="1"/>
  <c r="F189" i="1"/>
  <c r="G189" i="1" s="1"/>
  <c r="D303" i="1" s="1"/>
  <c r="F76" i="1"/>
  <c r="B303" i="1" s="1"/>
  <c r="K629" i="1"/>
  <c r="C861" i="1" s="1"/>
  <c r="G802" i="1"/>
  <c r="D855" i="1" s="1"/>
  <c r="F313" i="1"/>
  <c r="E1106" i="1" s="1"/>
  <c r="G1106" i="1" s="1"/>
  <c r="F1167" i="1" s="1"/>
  <c r="H1167" i="1" s="1"/>
  <c r="I1167" i="1" s="1"/>
  <c r="G824" i="1"/>
  <c r="H1114" i="1" s="1"/>
  <c r="H1118" i="1"/>
  <c r="J1118" i="1" s="1"/>
  <c r="J1179" i="1" s="1"/>
  <c r="L1179" i="1" s="1"/>
  <c r="M1179" i="1" s="1"/>
  <c r="G816" i="1"/>
  <c r="D869" i="1" s="1"/>
  <c r="H1112" i="1"/>
  <c r="J1112" i="1" s="1"/>
  <c r="J1173" i="1" s="1"/>
  <c r="L1173" i="1" s="1"/>
  <c r="M1173" i="1" s="1"/>
  <c r="F321" i="1"/>
  <c r="B877" i="1" s="1"/>
  <c r="G826" i="1"/>
  <c r="H1116" i="1" s="1"/>
  <c r="H1100" i="1"/>
  <c r="J1100" i="1" s="1"/>
  <c r="J1161" i="1" s="1"/>
  <c r="L1161" i="1" s="1"/>
  <c r="M1161" i="1" s="1"/>
  <c r="F309" i="1"/>
  <c r="B865" i="1" s="1"/>
  <c r="H1105" i="1"/>
  <c r="J1105" i="1" s="1"/>
  <c r="J1166" i="1" s="1"/>
  <c r="L1166" i="1" s="1"/>
  <c r="M1166" i="1" s="1"/>
  <c r="D874" i="1"/>
  <c r="J1111" i="1" s="1"/>
  <c r="J1172" i="1" s="1"/>
  <c r="L1172" i="1" s="1"/>
  <c r="M1172" i="1" s="1"/>
  <c r="F312" i="1"/>
  <c r="E1105" i="1" s="1"/>
  <c r="G1105" i="1" s="1"/>
  <c r="F1166" i="1" s="1"/>
  <c r="H1166" i="1" s="1"/>
  <c r="I1166" i="1" s="1"/>
  <c r="F320" i="1"/>
  <c r="B876" i="1" s="1"/>
  <c r="F318" i="1"/>
  <c r="E1111" i="1" s="1"/>
  <c r="G1111" i="1" s="1"/>
  <c r="F1172" i="1" s="1"/>
  <c r="H1172" i="1" s="1"/>
  <c r="I1172" i="1" s="1"/>
  <c r="H1113" i="1"/>
  <c r="D876" i="1"/>
  <c r="D873" i="1"/>
  <c r="F323" i="1"/>
  <c r="E1116" i="1" s="1"/>
  <c r="G1116" i="1" s="1"/>
  <c r="F1177" i="1" s="1"/>
  <c r="H1177" i="1" s="1"/>
  <c r="I1177" i="1" s="1"/>
  <c r="E186" i="1"/>
  <c r="G186" i="1" s="1"/>
  <c r="D300" i="1" s="1"/>
  <c r="E129" i="1"/>
  <c r="G129" i="1" s="1"/>
  <c r="C300" i="1" s="1"/>
  <c r="G803" i="1"/>
  <c r="H1093" i="1" s="1"/>
  <c r="B300" i="1"/>
  <c r="G817" i="1"/>
  <c r="H1107" i="1" s="1"/>
  <c r="G808" i="1"/>
  <c r="H1098" i="1" s="1"/>
  <c r="E183" i="1"/>
  <c r="G183" i="1" s="1"/>
  <c r="D297" i="1" s="1"/>
  <c r="G825" i="1"/>
  <c r="H1115" i="1" s="1"/>
  <c r="G813" i="1"/>
  <c r="H1103" i="1" s="1"/>
  <c r="F315" i="1"/>
  <c r="E1108" i="1" s="1"/>
  <c r="G1108" i="1" s="1"/>
  <c r="F1169" i="1" s="1"/>
  <c r="H1169" i="1" s="1"/>
  <c r="I1169" i="1" s="1"/>
  <c r="F322" i="1"/>
  <c r="B878" i="1" s="1"/>
  <c r="F311" i="1"/>
  <c r="B867" i="1" s="1"/>
  <c r="F314" i="1"/>
  <c r="E1107" i="1" s="1"/>
  <c r="G1107" i="1" s="1"/>
  <c r="F1168" i="1" s="1"/>
  <c r="H1168" i="1" s="1"/>
  <c r="I1168" i="1" s="1"/>
  <c r="F308" i="1"/>
  <c r="B864" i="1" s="1"/>
  <c r="D865" i="1"/>
  <c r="B863" i="1"/>
  <c r="F863" i="1" s="1"/>
  <c r="B881" i="1"/>
  <c r="F881" i="1" s="1"/>
  <c r="B873" i="1"/>
  <c r="G818" i="1"/>
  <c r="G814" i="1"/>
  <c r="H1104" i="1" s="1"/>
  <c r="G811" i="1"/>
  <c r="K630" i="1"/>
  <c r="C862" i="1" s="1"/>
  <c r="K618" i="1"/>
  <c r="C850" i="1" s="1"/>
  <c r="K621" i="1"/>
  <c r="C853" i="1" s="1"/>
  <c r="K624" i="1"/>
  <c r="C856" i="1" s="1"/>
  <c r="K623" i="1"/>
  <c r="C855" i="1" s="1"/>
  <c r="K619" i="1"/>
  <c r="C851" i="1" s="1"/>
  <c r="K615" i="1"/>
  <c r="C847" i="1" s="1"/>
  <c r="K634" i="1"/>
  <c r="C866" i="1" s="1"/>
  <c r="E126" i="1"/>
  <c r="G126" i="1" s="1"/>
  <c r="C297" i="1" s="1"/>
  <c r="J1109" i="1"/>
  <c r="J1170" i="1" s="1"/>
  <c r="L1170" i="1" s="1"/>
  <c r="M1170" i="1" s="1"/>
  <c r="J1110" i="1"/>
  <c r="J1171" i="1" s="1"/>
  <c r="L1171" i="1" s="1"/>
  <c r="M1171" i="1" s="1"/>
  <c r="B880" i="1"/>
  <c r="F880" i="1" s="1"/>
  <c r="E1109" i="1"/>
  <c r="G1109" i="1" s="1"/>
  <c r="F1170" i="1" s="1"/>
  <c r="H1170" i="1" s="1"/>
  <c r="I1170" i="1" s="1"/>
  <c r="F305" i="1"/>
  <c r="E1098" i="1" s="1"/>
  <c r="G1098" i="1" s="1"/>
  <c r="F1159" i="1" s="1"/>
  <c r="H1159" i="1" s="1"/>
  <c r="I1159" i="1" s="1"/>
  <c r="H1097" i="1"/>
  <c r="J1097" i="1" s="1"/>
  <c r="J1158" i="1" s="1"/>
  <c r="F301" i="1"/>
  <c r="E1094" i="1" s="1"/>
  <c r="G1094" i="1" s="1"/>
  <c r="F1155" i="1" s="1"/>
  <c r="H1155" i="1" s="1"/>
  <c r="I1155" i="1" s="1"/>
  <c r="E240" i="1"/>
  <c r="H240" i="1" s="1"/>
  <c r="E297" i="1" s="1"/>
  <c r="F296" i="1"/>
  <c r="E1089" i="1" s="1"/>
  <c r="G1089" i="1" s="1"/>
  <c r="F1150" i="1" s="1"/>
  <c r="D852" i="1"/>
  <c r="J1089" i="1" s="1"/>
  <c r="J1150" i="1" s="1"/>
  <c r="L1150" i="1" s="1"/>
  <c r="M1150" i="1" s="1"/>
  <c r="G797" i="1"/>
  <c r="H1087" i="1" s="1"/>
  <c r="D849" i="1"/>
  <c r="J1086" i="1" s="1"/>
  <c r="J1147" i="1" s="1"/>
  <c r="F875" i="1"/>
  <c r="B927" i="1" s="1"/>
  <c r="F310" i="1"/>
  <c r="B866" i="1" s="1"/>
  <c r="F306" i="1"/>
  <c r="B862" i="1" s="1"/>
  <c r="D854" i="1"/>
  <c r="J1091" i="1" s="1"/>
  <c r="J1152" i="1" s="1"/>
  <c r="L1152" i="1" s="1"/>
  <c r="M1152" i="1" s="1"/>
  <c r="E1112" i="1"/>
  <c r="G1112" i="1" s="1"/>
  <c r="F1173" i="1" s="1"/>
  <c r="H1173" i="1" s="1"/>
  <c r="I1173" i="1" s="1"/>
  <c r="F291" i="1"/>
  <c r="B847" i="1" s="1"/>
  <c r="C292" i="1"/>
  <c r="G127" i="1"/>
  <c r="C298" i="1" s="1"/>
  <c r="F298" i="1" s="1"/>
  <c r="G179" i="1"/>
  <c r="D293" i="1" s="1"/>
  <c r="G122" i="1"/>
  <c r="C293" i="1" s="1"/>
  <c r="G178" i="1"/>
  <c r="D292" i="1" s="1"/>
  <c r="D862" i="1"/>
  <c r="H1099" i="1"/>
  <c r="D857" i="1"/>
  <c r="H1094" i="1"/>
  <c r="D848" i="1"/>
  <c r="J1085" i="1" s="1"/>
  <c r="J1146" i="1" s="1"/>
  <c r="L1146" i="1" s="1"/>
  <c r="J1117" i="1"/>
  <c r="J1178" i="1" s="1"/>
  <c r="L1178" i="1" s="1"/>
  <c r="M1178" i="1" s="1"/>
  <c r="F872" i="1"/>
  <c r="B1051" i="1" s="1"/>
  <c r="D1051" i="1" s="1"/>
  <c r="D847" i="1"/>
  <c r="J1084" i="1" s="1"/>
  <c r="J1145" i="1" s="1"/>
  <c r="J1102" i="1"/>
  <c r="J1163" i="1" s="1"/>
  <c r="L1163" i="1" s="1"/>
  <c r="M1163" i="1" s="1"/>
  <c r="G793" i="1"/>
  <c r="H1083" i="1" s="1"/>
  <c r="G798" i="1"/>
  <c r="H1088" i="1" s="1"/>
  <c r="F512" i="1"/>
  <c r="E614" i="1" s="1"/>
  <c r="B290" i="1"/>
  <c r="E119" i="1"/>
  <c r="E176" i="1"/>
  <c r="E238" i="1"/>
  <c r="H238" i="1" s="1"/>
  <c r="E295" i="1" s="1"/>
  <c r="E181" i="1"/>
  <c r="E124" i="1"/>
  <c r="B295" i="1"/>
  <c r="B289" i="1"/>
  <c r="E175" i="1" l="1"/>
  <c r="G175" i="1" s="1"/>
  <c r="D289" i="1" s="1"/>
  <c r="E232" i="1"/>
  <c r="H232" i="1" s="1"/>
  <c r="E289" i="1" s="1"/>
  <c r="G806" i="1"/>
  <c r="H1096" i="1" s="1"/>
  <c r="J1096" i="1" s="1"/>
  <c r="J1157" i="1" s="1"/>
  <c r="G792" i="1"/>
  <c r="H1082" i="1" s="1"/>
  <c r="D853" i="1"/>
  <c r="G805" i="1"/>
  <c r="H1095" i="1" s="1"/>
  <c r="F303" i="1"/>
  <c r="B859" i="1" s="1"/>
  <c r="F302" i="1"/>
  <c r="E1095" i="1" s="1"/>
  <c r="G1095" i="1" s="1"/>
  <c r="F1156" i="1" s="1"/>
  <c r="H1156" i="1" s="1"/>
  <c r="I1156" i="1" s="1"/>
  <c r="H1158" i="1"/>
  <c r="I1158" i="1" s="1"/>
  <c r="B860" i="1"/>
  <c r="F860" i="1" s="1"/>
  <c r="B912" i="1" s="1"/>
  <c r="B1097" i="1" s="1"/>
  <c r="D1097" i="1" s="1"/>
  <c r="B1158" i="1" s="1"/>
  <c r="H1092" i="1"/>
  <c r="J1092" i="1" s="1"/>
  <c r="J1153" i="1" s="1"/>
  <c r="H1106" i="1"/>
  <c r="J1106" i="1" s="1"/>
  <c r="J1167" i="1" s="1"/>
  <c r="L1167" i="1" s="1"/>
  <c r="M1167" i="1" s="1"/>
  <c r="B869" i="1"/>
  <c r="F869" i="1" s="1"/>
  <c r="B1048" i="1" s="1"/>
  <c r="F1048" i="1" s="1"/>
  <c r="E1114" i="1"/>
  <c r="G1114" i="1" s="1"/>
  <c r="F1175" i="1" s="1"/>
  <c r="H1175" i="1" s="1"/>
  <c r="I1175" i="1" s="1"/>
  <c r="D877" i="1"/>
  <c r="J1114" i="1" s="1"/>
  <c r="J1175" i="1" s="1"/>
  <c r="L1175" i="1" s="1"/>
  <c r="M1175" i="1" s="1"/>
  <c r="B1042" i="1"/>
  <c r="D1042" i="1" s="1"/>
  <c r="B915" i="1"/>
  <c r="B1100" i="1" s="1"/>
  <c r="D1100" i="1" s="1"/>
  <c r="B1161" i="1" s="1"/>
  <c r="D1161" i="1" s="1"/>
  <c r="E1161" i="1" s="1"/>
  <c r="B868" i="1"/>
  <c r="F868" i="1" s="1"/>
  <c r="B920" i="1" s="1"/>
  <c r="B1105" i="1" s="1"/>
  <c r="D1105" i="1" s="1"/>
  <c r="B1166" i="1" s="1"/>
  <c r="D1166" i="1" s="1"/>
  <c r="E1166" i="1" s="1"/>
  <c r="B874" i="1"/>
  <c r="F874" i="1" s="1"/>
  <c r="M926" i="1" s="1"/>
  <c r="D879" i="1"/>
  <c r="J1116" i="1" s="1"/>
  <c r="J1177" i="1" s="1"/>
  <c r="L1177" i="1" s="1"/>
  <c r="M1177" i="1" s="1"/>
  <c r="F876" i="1"/>
  <c r="M928" i="1" s="1"/>
  <c r="E1102" i="1"/>
  <c r="G1102" i="1" s="1"/>
  <c r="F1163" i="1" s="1"/>
  <c r="H1163" i="1" s="1"/>
  <c r="I1163" i="1" s="1"/>
  <c r="B879" i="1"/>
  <c r="E1113" i="1"/>
  <c r="G1113" i="1" s="1"/>
  <c r="F1174" i="1" s="1"/>
  <c r="H1174" i="1" s="1"/>
  <c r="I1174" i="1" s="1"/>
  <c r="F873" i="1"/>
  <c r="M925" i="1" s="1"/>
  <c r="F865" i="1"/>
  <c r="B1044" i="1" s="1"/>
  <c r="F1044" i="1" s="1"/>
  <c r="J1113" i="1"/>
  <c r="J1174" i="1" s="1"/>
  <c r="L1174" i="1" s="1"/>
  <c r="M1174" i="1" s="1"/>
  <c r="B870" i="1"/>
  <c r="D856" i="1"/>
  <c r="J1093" i="1" s="1"/>
  <c r="J1154" i="1" s="1"/>
  <c r="L1154" i="1" s="1"/>
  <c r="M1154" i="1" s="1"/>
  <c r="D870" i="1"/>
  <c r="J1107" i="1" s="1"/>
  <c r="J1168" i="1" s="1"/>
  <c r="L1168" i="1" s="1"/>
  <c r="M1168" i="1" s="1"/>
  <c r="D861" i="1"/>
  <c r="J1098" i="1" s="1"/>
  <c r="J1159" i="1" s="1"/>
  <c r="L1159" i="1" s="1"/>
  <c r="M1159" i="1" s="1"/>
  <c r="D866" i="1"/>
  <c r="F866" i="1" s="1"/>
  <c r="M918" i="1" s="1"/>
  <c r="E1115" i="1"/>
  <c r="G1115" i="1" s="1"/>
  <c r="F1176" i="1" s="1"/>
  <c r="H1176" i="1" s="1"/>
  <c r="I1176" i="1" s="1"/>
  <c r="D858" i="1"/>
  <c r="J1095" i="1" s="1"/>
  <c r="J1156" i="1" s="1"/>
  <c r="M1156" i="1" s="1"/>
  <c r="D867" i="1"/>
  <c r="J1104" i="1" s="1"/>
  <c r="J1165" i="1" s="1"/>
  <c r="L1165" i="1" s="1"/>
  <c r="M1165" i="1" s="1"/>
  <c r="E1104" i="1"/>
  <c r="G1104" i="1" s="1"/>
  <c r="F1165" i="1" s="1"/>
  <c r="H1165" i="1" s="1"/>
  <c r="I1165" i="1" s="1"/>
  <c r="D878" i="1"/>
  <c r="J1115" i="1" s="1"/>
  <c r="J1176" i="1" s="1"/>
  <c r="L1176" i="1" s="1"/>
  <c r="M1176" i="1" s="1"/>
  <c r="B871" i="1"/>
  <c r="E1101" i="1"/>
  <c r="G1101" i="1" s="1"/>
  <c r="F1162" i="1" s="1"/>
  <c r="H1162" i="1" s="1"/>
  <c r="I1162" i="1" s="1"/>
  <c r="F294" i="1"/>
  <c r="E1087" i="1" s="1"/>
  <c r="G1087" i="1" s="1"/>
  <c r="F1148" i="1" s="1"/>
  <c r="H1148" i="1" s="1"/>
  <c r="I1148" i="1" s="1"/>
  <c r="B1060" i="1"/>
  <c r="M933" i="1"/>
  <c r="B933" i="1"/>
  <c r="K933" i="1" s="1"/>
  <c r="C1003" i="1" s="1"/>
  <c r="H1101" i="1"/>
  <c r="J1101" i="1" s="1"/>
  <c r="J1162" i="1" s="1"/>
  <c r="L1162" i="1" s="1"/>
  <c r="M1162" i="1" s="1"/>
  <c r="D864" i="1"/>
  <c r="F864" i="1" s="1"/>
  <c r="M916" i="1" s="1"/>
  <c r="H1108" i="1"/>
  <c r="J1108" i="1" s="1"/>
  <c r="J1169" i="1" s="1"/>
  <c r="L1169" i="1" s="1"/>
  <c r="M1169" i="1" s="1"/>
  <c r="D871" i="1"/>
  <c r="K613" i="1"/>
  <c r="C845" i="1" s="1"/>
  <c r="K614" i="1"/>
  <c r="C846" i="1" s="1"/>
  <c r="B1054" i="1"/>
  <c r="F1054" i="1" s="1"/>
  <c r="E1103" i="1"/>
  <c r="G1103" i="1" s="1"/>
  <c r="F1164" i="1" s="1"/>
  <c r="H1164" i="1" s="1"/>
  <c r="I1164" i="1" s="1"/>
  <c r="M927" i="1"/>
  <c r="M932" i="1"/>
  <c r="B932" i="1"/>
  <c r="M915" i="1"/>
  <c r="B1112" i="1"/>
  <c r="D1112" i="1" s="1"/>
  <c r="B1173" i="1" s="1"/>
  <c r="D1173" i="1" s="1"/>
  <c r="E1173" i="1" s="1"/>
  <c r="K927" i="1"/>
  <c r="C997" i="1" s="1"/>
  <c r="G997" i="1" s="1"/>
  <c r="E1099" i="1"/>
  <c r="G1099" i="1" s="1"/>
  <c r="F1160" i="1" s="1"/>
  <c r="H1160" i="1" s="1"/>
  <c r="I1160" i="1" s="1"/>
  <c r="B861" i="1"/>
  <c r="L1158" i="1"/>
  <c r="M1158" i="1" s="1"/>
  <c r="B857" i="1"/>
  <c r="F857" i="1" s="1"/>
  <c r="M909" i="1" s="1"/>
  <c r="M1151" i="1"/>
  <c r="B852" i="1"/>
  <c r="F852" i="1" s="1"/>
  <c r="M904" i="1" s="1"/>
  <c r="D850" i="1"/>
  <c r="J1087" i="1" s="1"/>
  <c r="J1148" i="1" s="1"/>
  <c r="L1148" i="1" s="1"/>
  <c r="L1147" i="1"/>
  <c r="M1147" i="1" s="1"/>
  <c r="F293" i="1"/>
  <c r="E1086" i="1" s="1"/>
  <c r="G1086" i="1" s="1"/>
  <c r="F1147" i="1" s="1"/>
  <c r="F297" i="1"/>
  <c r="B853" i="1" s="1"/>
  <c r="B1059" i="1"/>
  <c r="F1059" i="1" s="1"/>
  <c r="F292" i="1"/>
  <c r="E1085" i="1" s="1"/>
  <c r="G1085" i="1" s="1"/>
  <c r="F1146" i="1" s="1"/>
  <c r="H1146" i="1" s="1"/>
  <c r="I1146" i="1" s="1"/>
  <c r="M1146" i="1"/>
  <c r="F847" i="1"/>
  <c r="B899" i="1" s="1"/>
  <c r="K899" i="1" s="1"/>
  <c r="C969" i="1" s="1"/>
  <c r="E1084" i="1"/>
  <c r="G1084" i="1" s="1"/>
  <c r="F1145" i="1" s="1"/>
  <c r="H1145" i="1" s="1"/>
  <c r="I1145" i="1" s="1"/>
  <c r="D846" i="1"/>
  <c r="J1083" i="1" s="1"/>
  <c r="J1144" i="1" s="1"/>
  <c r="L1144" i="1" s="1"/>
  <c r="M1144" i="1" s="1"/>
  <c r="F300" i="1"/>
  <c r="E1093" i="1" s="1"/>
  <c r="G1093" i="1" s="1"/>
  <c r="F1154" i="1" s="1"/>
  <c r="H1154" i="1" s="1"/>
  <c r="I1154" i="1" s="1"/>
  <c r="F862" i="1"/>
  <c r="M914" i="1" s="1"/>
  <c r="G119" i="1"/>
  <c r="C290" i="1" s="1"/>
  <c r="G118" i="1"/>
  <c r="C289" i="1" s="1"/>
  <c r="G181" i="1"/>
  <c r="D295" i="1" s="1"/>
  <c r="G124" i="1"/>
  <c r="C295" i="1" s="1"/>
  <c r="G176" i="1"/>
  <c r="D290" i="1" s="1"/>
  <c r="L1145" i="1"/>
  <c r="M1145" i="1" s="1"/>
  <c r="J1103" i="1"/>
  <c r="J1164" i="1" s="1"/>
  <c r="L1164" i="1" s="1"/>
  <c r="M1164" i="1" s="1"/>
  <c r="J1094" i="1"/>
  <c r="J1155" i="1" s="1"/>
  <c r="D851" i="1"/>
  <c r="J1088" i="1" s="1"/>
  <c r="J1149" i="1" s="1"/>
  <c r="L1149" i="1" s="1"/>
  <c r="M1149" i="1" s="1"/>
  <c r="B924" i="1"/>
  <c r="B1109" i="1" s="1"/>
  <c r="D1109" i="1" s="1"/>
  <c r="B1170" i="1" s="1"/>
  <c r="D1170" i="1" s="1"/>
  <c r="E1170" i="1" s="1"/>
  <c r="J1099" i="1"/>
  <c r="J1160" i="1" s="1"/>
  <c r="L1160" i="1" s="1"/>
  <c r="M1160" i="1" s="1"/>
  <c r="F1051" i="1"/>
  <c r="M924" i="1"/>
  <c r="B855" i="1"/>
  <c r="F855" i="1" s="1"/>
  <c r="M907" i="1" s="1"/>
  <c r="B854" i="1"/>
  <c r="F854" i="1" s="1"/>
  <c r="E1091" i="1"/>
  <c r="G1091" i="1" s="1"/>
  <c r="F1152" i="1" s="1"/>
  <c r="I1150" i="1"/>
  <c r="H1150" i="1"/>
  <c r="D845" i="1" l="1"/>
  <c r="J1082" i="1" s="1"/>
  <c r="J1143" i="1" s="1"/>
  <c r="L1143" i="1" s="1"/>
  <c r="M1143" i="1" s="1"/>
  <c r="D859" i="1"/>
  <c r="F853" i="1"/>
  <c r="B1032" i="1" s="1"/>
  <c r="D1032" i="1" s="1"/>
  <c r="B1039" i="1"/>
  <c r="F1039" i="1" s="1"/>
  <c r="K912" i="1"/>
  <c r="C982" i="1" s="1"/>
  <c r="F859" i="1"/>
  <c r="B911" i="1" s="1"/>
  <c r="K911" i="1" s="1"/>
  <c r="E1096" i="1"/>
  <c r="G1096" i="1" s="1"/>
  <c r="F1157" i="1" s="1"/>
  <c r="H1157" i="1" s="1"/>
  <c r="I1157" i="1" s="1"/>
  <c r="B858" i="1"/>
  <c r="M912" i="1"/>
  <c r="B928" i="1"/>
  <c r="K928" i="1" s="1"/>
  <c r="C998" i="1" s="1"/>
  <c r="F877" i="1"/>
  <c r="M929" i="1" s="1"/>
  <c r="D1048" i="1"/>
  <c r="M921" i="1"/>
  <c r="B921" i="1"/>
  <c r="B1106" i="1" s="1"/>
  <c r="D1106" i="1" s="1"/>
  <c r="B1167" i="1" s="1"/>
  <c r="D1167" i="1" s="1"/>
  <c r="E1167" i="1" s="1"/>
  <c r="F1042" i="1"/>
  <c r="F879" i="1"/>
  <c r="M931" i="1" s="1"/>
  <c r="B1055" i="1"/>
  <c r="D1055" i="1" s="1"/>
  <c r="M920" i="1"/>
  <c r="B926" i="1"/>
  <c r="B1111" i="1" s="1"/>
  <c r="D1111" i="1" s="1"/>
  <c r="B1172" i="1" s="1"/>
  <c r="D1172" i="1" s="1"/>
  <c r="E1172" i="1" s="1"/>
  <c r="B1047" i="1"/>
  <c r="D1047" i="1" s="1"/>
  <c r="K920" i="1"/>
  <c r="C990" i="1" s="1"/>
  <c r="I990" i="1" s="1"/>
  <c r="B1053" i="1"/>
  <c r="F1053" i="1" s="1"/>
  <c r="L920" i="1"/>
  <c r="D990" i="1" s="1"/>
  <c r="L927" i="1"/>
  <c r="D997" i="1" s="1"/>
  <c r="B1052" i="1"/>
  <c r="D1052" i="1" s="1"/>
  <c r="B925" i="1"/>
  <c r="B1110" i="1" s="1"/>
  <c r="D1110" i="1" s="1"/>
  <c r="B1171" i="1" s="1"/>
  <c r="D1171" i="1" s="1"/>
  <c r="E1171" i="1" s="1"/>
  <c r="D1044" i="1"/>
  <c r="M917" i="1"/>
  <c r="B917" i="1"/>
  <c r="B1102" i="1" s="1"/>
  <c r="D1102" i="1" s="1"/>
  <c r="B1163" i="1" s="1"/>
  <c r="D1163" i="1" s="1"/>
  <c r="E1163" i="1" s="1"/>
  <c r="F878" i="1"/>
  <c r="B1057" i="1" s="1"/>
  <c r="F1057" i="1" s="1"/>
  <c r="F867" i="1"/>
  <c r="M919" i="1" s="1"/>
  <c r="F858" i="1"/>
  <c r="B1037" i="1" s="1"/>
  <c r="F870" i="1"/>
  <c r="B922" i="1" s="1"/>
  <c r="B1107" i="1" s="1"/>
  <c r="D1107" i="1" s="1"/>
  <c r="B1168" i="1" s="1"/>
  <c r="D1168" i="1" s="1"/>
  <c r="E1168" i="1" s="1"/>
  <c r="F861" i="1"/>
  <c r="B1040" i="1" s="1"/>
  <c r="D1040" i="1" s="1"/>
  <c r="L1156" i="1"/>
  <c r="D1054" i="1"/>
  <c r="I997" i="1" s="1"/>
  <c r="F871" i="1"/>
  <c r="B1050" i="1" s="1"/>
  <c r="F1050" i="1" s="1"/>
  <c r="L933" i="1"/>
  <c r="D1003" i="1" s="1"/>
  <c r="B1118" i="1"/>
  <c r="D1118" i="1" s="1"/>
  <c r="B1179" i="1" s="1"/>
  <c r="D1179" i="1" s="1"/>
  <c r="E1179" i="1" s="1"/>
  <c r="B918" i="1"/>
  <c r="B1045" i="1"/>
  <c r="F1045" i="1" s="1"/>
  <c r="B916" i="1"/>
  <c r="B1101" i="1" s="1"/>
  <c r="D1101" i="1" s="1"/>
  <c r="B1162" i="1" s="1"/>
  <c r="D1162" i="1" s="1"/>
  <c r="E1162" i="1" s="1"/>
  <c r="B850" i="1"/>
  <c r="F850" i="1" s="1"/>
  <c r="M902" i="1" s="1"/>
  <c r="F1060" i="1"/>
  <c r="J1003" i="1" s="1"/>
  <c r="D1060" i="1"/>
  <c r="I1003" i="1" s="1"/>
  <c r="B1043" i="1"/>
  <c r="B1041" i="1"/>
  <c r="D1041" i="1" s="1"/>
  <c r="K915" i="1"/>
  <c r="B1117" i="1"/>
  <c r="D1117" i="1" s="1"/>
  <c r="B1178" i="1" s="1"/>
  <c r="D1178" i="1" s="1"/>
  <c r="E1178" i="1" s="1"/>
  <c r="K932" i="1"/>
  <c r="C1002" i="1" s="1"/>
  <c r="J1002" i="1" s="1"/>
  <c r="J997" i="1"/>
  <c r="B1036" i="1"/>
  <c r="D1036" i="1" s="1"/>
  <c r="B1031" i="1"/>
  <c r="F1031" i="1" s="1"/>
  <c r="B904" i="1"/>
  <c r="B1089" i="1" s="1"/>
  <c r="D1089" i="1" s="1"/>
  <c r="B1150" i="1" s="1"/>
  <c r="M1148" i="1"/>
  <c r="B849" i="1"/>
  <c r="F849" i="1" s="1"/>
  <c r="B1028" i="1" s="1"/>
  <c r="B856" i="1"/>
  <c r="F856" i="1" s="1"/>
  <c r="B908" i="1" s="1"/>
  <c r="B1093" i="1" s="1"/>
  <c r="D1093" i="1" s="1"/>
  <c r="B1154" i="1" s="1"/>
  <c r="D1154" i="1" s="1"/>
  <c r="E1154" i="1" s="1"/>
  <c r="D1059" i="1"/>
  <c r="E1090" i="1"/>
  <c r="G1090" i="1" s="1"/>
  <c r="F1151" i="1" s="1"/>
  <c r="H1151" i="1" s="1"/>
  <c r="B909" i="1"/>
  <c r="B1094" i="1" s="1"/>
  <c r="D1094" i="1" s="1"/>
  <c r="B1155" i="1" s="1"/>
  <c r="F295" i="1"/>
  <c r="E1088" i="1" s="1"/>
  <c r="G1088" i="1" s="1"/>
  <c r="F1149" i="1" s="1"/>
  <c r="B848" i="1"/>
  <c r="F848" i="1" s="1"/>
  <c r="B1027" i="1" s="1"/>
  <c r="F1027" i="1" s="1"/>
  <c r="B1084" i="1"/>
  <c r="D1084" i="1" s="1"/>
  <c r="B1145" i="1" s="1"/>
  <c r="D1145" i="1" s="1"/>
  <c r="E1145" i="1" s="1"/>
  <c r="M899" i="1"/>
  <c r="B1026" i="1"/>
  <c r="D1026" i="1" s="1"/>
  <c r="I969" i="1" s="1"/>
  <c r="F289" i="1"/>
  <c r="E1082" i="1" s="1"/>
  <c r="G1082" i="1" s="1"/>
  <c r="F1143" i="1" s="1"/>
  <c r="F290" i="1"/>
  <c r="B846" i="1" s="1"/>
  <c r="F846" i="1" s="1"/>
  <c r="M898" i="1" s="1"/>
  <c r="L1155" i="1"/>
  <c r="M1155" i="1"/>
  <c r="M1157" i="1"/>
  <c r="L1157" i="1"/>
  <c r="B914" i="1"/>
  <c r="K924" i="1"/>
  <c r="C994" i="1" s="1"/>
  <c r="L1153" i="1"/>
  <c r="M1153" i="1" s="1"/>
  <c r="B907" i="1"/>
  <c r="B1092" i="1" s="1"/>
  <c r="D1092" i="1" s="1"/>
  <c r="B1153" i="1" s="1"/>
  <c r="D1153" i="1" s="1"/>
  <c r="E1153" i="1" s="1"/>
  <c r="B1034" i="1"/>
  <c r="F1034" i="1" s="1"/>
  <c r="D1158" i="1"/>
  <c r="E1158" i="1" s="1"/>
  <c r="L899" i="1"/>
  <c r="D969" i="1" s="1"/>
  <c r="B1033" i="1"/>
  <c r="B906" i="1"/>
  <c r="M906" i="1"/>
  <c r="H1152" i="1"/>
  <c r="I1152" i="1" s="1"/>
  <c r="H1147" i="1"/>
  <c r="I1147" i="1" s="1"/>
  <c r="I982" i="1" l="1"/>
  <c r="J982" i="1"/>
  <c r="M905" i="1"/>
  <c r="F1032" i="1"/>
  <c r="B905" i="1"/>
  <c r="K905" i="1" s="1"/>
  <c r="C975" i="1" s="1"/>
  <c r="I975" i="1" s="1"/>
  <c r="B1096" i="1"/>
  <c r="D1096" i="1" s="1"/>
  <c r="B1157" i="1" s="1"/>
  <c r="D1157" i="1" s="1"/>
  <c r="E1157" i="1" s="1"/>
  <c r="B1038" i="1"/>
  <c r="D1038" i="1" s="1"/>
  <c r="M911" i="1"/>
  <c r="D1039" i="1"/>
  <c r="L912" i="1"/>
  <c r="D982" i="1" s="1"/>
  <c r="K921" i="1"/>
  <c r="C991" i="1" s="1"/>
  <c r="G991" i="1" s="1"/>
  <c r="B1113" i="1"/>
  <c r="D1113" i="1" s="1"/>
  <c r="B1174" i="1" s="1"/>
  <c r="D1174" i="1" s="1"/>
  <c r="E1174" i="1" s="1"/>
  <c r="K926" i="1"/>
  <c r="C996" i="1" s="1"/>
  <c r="G996" i="1" s="1"/>
  <c r="B929" i="1"/>
  <c r="B1114" i="1" s="1"/>
  <c r="D1114" i="1" s="1"/>
  <c r="B1175" i="1" s="1"/>
  <c r="D1175" i="1" s="1"/>
  <c r="E1175" i="1" s="1"/>
  <c r="B1056" i="1"/>
  <c r="D1056" i="1" s="1"/>
  <c r="B1058" i="1"/>
  <c r="D1058" i="1" s="1"/>
  <c r="B931" i="1"/>
  <c r="B1116" i="1" s="1"/>
  <c r="D1116" i="1" s="1"/>
  <c r="B1177" i="1" s="1"/>
  <c r="D1177" i="1" s="1"/>
  <c r="E1177" i="1" s="1"/>
  <c r="F1055" i="1"/>
  <c r="F1037" i="1"/>
  <c r="D1037" i="1"/>
  <c r="F1047" i="1"/>
  <c r="J990" i="1" s="1"/>
  <c r="D1053" i="1"/>
  <c r="G998" i="1"/>
  <c r="L928" i="1"/>
  <c r="D998" i="1" s="1"/>
  <c r="L926" i="1"/>
  <c r="D996" i="1" s="1"/>
  <c r="G990" i="1"/>
  <c r="G1003" i="1"/>
  <c r="L932" i="1"/>
  <c r="D1002" i="1" s="1"/>
  <c r="F1052" i="1"/>
  <c r="K925" i="1"/>
  <c r="C995" i="1" s="1"/>
  <c r="L924" i="1"/>
  <c r="D994" i="1" s="1"/>
  <c r="K917" i="1"/>
  <c r="C987" i="1" s="1"/>
  <c r="G987" i="1" s="1"/>
  <c r="M922" i="1"/>
  <c r="D1057" i="1"/>
  <c r="M930" i="1"/>
  <c r="B930" i="1"/>
  <c r="K930" i="1" s="1"/>
  <c r="C1000" i="1" s="1"/>
  <c r="G1000" i="1" s="1"/>
  <c r="J998" i="1"/>
  <c r="B1046" i="1"/>
  <c r="F1046" i="1" s="1"/>
  <c r="I998" i="1"/>
  <c r="B919" i="1"/>
  <c r="D1050" i="1"/>
  <c r="M923" i="1"/>
  <c r="M910" i="1"/>
  <c r="K922" i="1"/>
  <c r="C992" i="1" s="1"/>
  <c r="F1040" i="1"/>
  <c r="M913" i="1"/>
  <c r="B913" i="1"/>
  <c r="B910" i="1"/>
  <c r="B1095" i="1" s="1"/>
  <c r="D1095" i="1" s="1"/>
  <c r="B1156" i="1" s="1"/>
  <c r="D1156" i="1" s="1"/>
  <c r="E1156" i="1" s="1"/>
  <c r="B1049" i="1"/>
  <c r="F1049" i="1" s="1"/>
  <c r="C985" i="1"/>
  <c r="G985" i="1" s="1"/>
  <c r="L915" i="1"/>
  <c r="D985" i="1" s="1"/>
  <c r="B923" i="1"/>
  <c r="D1045" i="1"/>
  <c r="B1103" i="1"/>
  <c r="D1103" i="1" s="1"/>
  <c r="B1164" i="1" s="1"/>
  <c r="D1164" i="1" s="1"/>
  <c r="E1164" i="1" s="1"/>
  <c r="K918" i="1"/>
  <c r="C988" i="1" s="1"/>
  <c r="G988" i="1" s="1"/>
  <c r="K916" i="1"/>
  <c r="C986" i="1" s="1"/>
  <c r="F1041" i="1"/>
  <c r="D1043" i="1"/>
  <c r="F1043" i="1"/>
  <c r="J994" i="1"/>
  <c r="G994" i="1"/>
  <c r="I1002" i="1"/>
  <c r="G1002" i="1"/>
  <c r="K909" i="1"/>
  <c r="C979" i="1" s="1"/>
  <c r="F1036" i="1"/>
  <c r="B1035" i="1"/>
  <c r="F1035" i="1" s="1"/>
  <c r="M908" i="1"/>
  <c r="K908" i="1"/>
  <c r="C978" i="1" s="1"/>
  <c r="I1151" i="1"/>
  <c r="D1031" i="1"/>
  <c r="K904" i="1"/>
  <c r="C974" i="1" s="1"/>
  <c r="B851" i="1"/>
  <c r="F851" i="1" s="1"/>
  <c r="B903" i="1" s="1"/>
  <c r="B902" i="1"/>
  <c r="K902" i="1" s="1"/>
  <c r="C972" i="1" s="1"/>
  <c r="B1029" i="1"/>
  <c r="D1029" i="1" s="1"/>
  <c r="M901" i="1"/>
  <c r="B901" i="1"/>
  <c r="K901" i="1" s="1"/>
  <c r="C971" i="1" s="1"/>
  <c r="K914" i="1"/>
  <c r="C984" i="1" s="1"/>
  <c r="K907" i="1"/>
  <c r="C977" i="1" s="1"/>
  <c r="B1099" i="1"/>
  <c r="D1099" i="1" s="1"/>
  <c r="B1160" i="1" s="1"/>
  <c r="D1160" i="1" s="1"/>
  <c r="E1160" i="1" s="1"/>
  <c r="M900" i="1"/>
  <c r="B900" i="1"/>
  <c r="B1085" i="1" s="1"/>
  <c r="D1085" i="1" s="1"/>
  <c r="B1146" i="1" s="1"/>
  <c r="D1146" i="1" s="1"/>
  <c r="E1146" i="1" s="1"/>
  <c r="D1027" i="1"/>
  <c r="F1026" i="1"/>
  <c r="G969" i="1" s="1"/>
  <c r="E1083" i="1"/>
  <c r="G1083" i="1" s="1"/>
  <c r="F1144" i="1" s="1"/>
  <c r="H1144" i="1" s="1"/>
  <c r="I1144" i="1" s="1"/>
  <c r="B845" i="1"/>
  <c r="F845" i="1" s="1"/>
  <c r="B1024" i="1" s="1"/>
  <c r="D1024" i="1" s="1"/>
  <c r="B1025" i="1"/>
  <c r="F1025" i="1" s="1"/>
  <c r="B898" i="1"/>
  <c r="B1083" i="1" s="1"/>
  <c r="D1083" i="1" s="1"/>
  <c r="B1144" i="1" s="1"/>
  <c r="I994" i="1"/>
  <c r="D1034" i="1"/>
  <c r="C981" i="1"/>
  <c r="L911" i="1"/>
  <c r="D981" i="1" s="1"/>
  <c r="D1155" i="1"/>
  <c r="E1155" i="1" s="1"/>
  <c r="B1091" i="1"/>
  <c r="D1091" i="1" s="1"/>
  <c r="B1152" i="1" s="1"/>
  <c r="K906" i="1"/>
  <c r="C976" i="1" s="1"/>
  <c r="F1033" i="1"/>
  <c r="D1033" i="1"/>
  <c r="D1150" i="1"/>
  <c r="E1150" i="1" s="1"/>
  <c r="H1149" i="1"/>
  <c r="I1149" i="1" s="1"/>
  <c r="D1028" i="1"/>
  <c r="F1028" i="1"/>
  <c r="H1143" i="1"/>
  <c r="I1143" i="1" s="1"/>
  <c r="J979" i="1" l="1"/>
  <c r="I979" i="1"/>
  <c r="G981" i="1"/>
  <c r="I981" i="1"/>
  <c r="J981" i="1"/>
  <c r="G975" i="1"/>
  <c r="G979" i="1"/>
  <c r="G982" i="1"/>
  <c r="F1038" i="1"/>
  <c r="J975" i="1"/>
  <c r="L905" i="1"/>
  <c r="D975" i="1" s="1"/>
  <c r="B1090" i="1"/>
  <c r="D1090" i="1" s="1"/>
  <c r="B1151" i="1" s="1"/>
  <c r="D1151" i="1" s="1"/>
  <c r="E1151" i="1" s="1"/>
  <c r="L921" i="1"/>
  <c r="D991" i="1" s="1"/>
  <c r="G974" i="1"/>
  <c r="I991" i="1"/>
  <c r="J991" i="1"/>
  <c r="J996" i="1"/>
  <c r="I996" i="1"/>
  <c r="K929" i="1"/>
  <c r="C999" i="1" s="1"/>
  <c r="I999" i="1" s="1"/>
  <c r="F1056" i="1"/>
  <c r="F1058" i="1"/>
  <c r="K931" i="1"/>
  <c r="C1001" i="1" s="1"/>
  <c r="G1001" i="1" s="1"/>
  <c r="B1098" i="1"/>
  <c r="D1098" i="1" s="1"/>
  <c r="B1159" i="1" s="1"/>
  <c r="D1159" i="1" s="1"/>
  <c r="E1159" i="1" s="1"/>
  <c r="L913" i="1"/>
  <c r="L922" i="1"/>
  <c r="D992" i="1" s="1"/>
  <c r="G976" i="1"/>
  <c r="L925" i="1"/>
  <c r="D995" i="1" s="1"/>
  <c r="G995" i="1"/>
  <c r="G992" i="1"/>
  <c r="I995" i="1"/>
  <c r="J995" i="1"/>
  <c r="B1104" i="1"/>
  <c r="D1104" i="1" s="1"/>
  <c r="B1165" i="1" s="1"/>
  <c r="D1165" i="1" s="1"/>
  <c r="E1165" i="1" s="1"/>
  <c r="J987" i="1"/>
  <c r="I987" i="1"/>
  <c r="L917" i="1"/>
  <c r="D987" i="1" s="1"/>
  <c r="J1000" i="1"/>
  <c r="K919" i="1"/>
  <c r="C989" i="1" s="1"/>
  <c r="B1115" i="1"/>
  <c r="D1115" i="1" s="1"/>
  <c r="B1176" i="1" s="1"/>
  <c r="D1176" i="1" s="1"/>
  <c r="E1176" i="1" s="1"/>
  <c r="L930" i="1"/>
  <c r="D1000" i="1" s="1"/>
  <c r="I1000" i="1"/>
  <c r="D1046" i="1"/>
  <c r="J992" i="1"/>
  <c r="G984" i="1"/>
  <c r="K910" i="1"/>
  <c r="C980" i="1" s="1"/>
  <c r="D1049" i="1"/>
  <c r="I992" i="1" s="1"/>
  <c r="K913" i="1"/>
  <c r="C983" i="1" s="1"/>
  <c r="L914" i="1"/>
  <c r="D984" i="1" s="1"/>
  <c r="L918" i="1"/>
  <c r="D988" i="1" s="1"/>
  <c r="L916" i="1"/>
  <c r="D986" i="1" s="1"/>
  <c r="G986" i="1"/>
  <c r="J985" i="1"/>
  <c r="I985" i="1"/>
  <c r="K923" i="1"/>
  <c r="C993" i="1" s="1"/>
  <c r="B1108" i="1"/>
  <c r="D1108" i="1" s="1"/>
  <c r="B1169" i="1" s="1"/>
  <c r="D1169" i="1" s="1"/>
  <c r="E1169" i="1" s="1"/>
  <c r="G971" i="1"/>
  <c r="I988" i="1"/>
  <c r="J988" i="1"/>
  <c r="J986" i="1"/>
  <c r="I986" i="1"/>
  <c r="J977" i="1"/>
  <c r="G977" i="1"/>
  <c r="I974" i="1"/>
  <c r="L904" i="1"/>
  <c r="D974" i="1" s="1"/>
  <c r="J969" i="1"/>
  <c r="L907" i="1"/>
  <c r="D977" i="1" s="1"/>
  <c r="L908" i="1"/>
  <c r="D978" i="1" s="1"/>
  <c r="L909" i="1"/>
  <c r="D979" i="1" s="1"/>
  <c r="I972" i="1"/>
  <c r="J978" i="1"/>
  <c r="J984" i="1"/>
  <c r="D1035" i="1"/>
  <c r="I978" i="1" s="1"/>
  <c r="J974" i="1"/>
  <c r="B1030" i="1"/>
  <c r="D1030" i="1" s="1"/>
  <c r="M903" i="1"/>
  <c r="F1029" i="1"/>
  <c r="J972" i="1" s="1"/>
  <c r="L902" i="1"/>
  <c r="D972" i="1" s="1"/>
  <c r="B1087" i="1"/>
  <c r="D1087" i="1" s="1"/>
  <c r="B1148" i="1" s="1"/>
  <c r="D1148" i="1" s="1"/>
  <c r="B1086" i="1"/>
  <c r="D1086" i="1" s="1"/>
  <c r="B1147" i="1" s="1"/>
  <c r="D1147" i="1" s="1"/>
  <c r="E1147" i="1" s="1"/>
  <c r="I977" i="1"/>
  <c r="I984" i="1"/>
  <c r="K900" i="1"/>
  <c r="C970" i="1" s="1"/>
  <c r="G970" i="1" s="1"/>
  <c r="K898" i="1"/>
  <c r="C968" i="1" s="1"/>
  <c r="B897" i="1"/>
  <c r="B1082" i="1" s="1"/>
  <c r="D1082" i="1" s="1"/>
  <c r="B1143" i="1" s="1"/>
  <c r="M897" i="1"/>
  <c r="D1025" i="1"/>
  <c r="L901" i="1"/>
  <c r="D971" i="1" s="1"/>
  <c r="L906" i="1"/>
  <c r="D976" i="1" s="1"/>
  <c r="D1152" i="1"/>
  <c r="E1152" i="1" s="1"/>
  <c r="J976" i="1"/>
  <c r="I976" i="1"/>
  <c r="K903" i="1"/>
  <c r="C973" i="1" s="1"/>
  <c r="B1088" i="1"/>
  <c r="D1088" i="1" s="1"/>
  <c r="B1149" i="1" s="1"/>
  <c r="J971" i="1"/>
  <c r="I971" i="1"/>
  <c r="D1144" i="1"/>
  <c r="E1144" i="1" s="1"/>
  <c r="F1024" i="1"/>
  <c r="G980" i="1" l="1"/>
  <c r="I980" i="1"/>
  <c r="J980" i="1"/>
  <c r="G983" i="1"/>
  <c r="J983" i="1"/>
  <c r="I983" i="1"/>
  <c r="L931" i="1"/>
  <c r="D1001" i="1" s="1"/>
  <c r="G999" i="1"/>
  <c r="L929" i="1"/>
  <c r="D999" i="1" s="1"/>
  <c r="J999" i="1"/>
  <c r="I1001" i="1"/>
  <c r="J1001" i="1"/>
  <c r="L923" i="1"/>
  <c r="D993" i="1" s="1"/>
  <c r="I989" i="1"/>
  <c r="L919" i="1"/>
  <c r="D989" i="1" s="1"/>
  <c r="J989" i="1"/>
  <c r="G989" i="1"/>
  <c r="L910" i="1"/>
  <c r="D980" i="1" s="1"/>
  <c r="D983" i="1"/>
  <c r="G978" i="1"/>
  <c r="G993" i="1"/>
  <c r="I993" i="1"/>
  <c r="J993" i="1"/>
  <c r="G968" i="1"/>
  <c r="G972" i="1"/>
  <c r="L898" i="1"/>
  <c r="D968" i="1" s="1"/>
  <c r="L900" i="1"/>
  <c r="D970" i="1" s="1"/>
  <c r="I968" i="1"/>
  <c r="F1030" i="1"/>
  <c r="J973" i="1" s="1"/>
  <c r="E1148" i="1"/>
  <c r="J970" i="1"/>
  <c r="I970" i="1"/>
  <c r="J968" i="1"/>
  <c r="K897" i="1"/>
  <c r="C967" i="1" s="1"/>
  <c r="L903" i="1"/>
  <c r="D973" i="1" s="1"/>
  <c r="I973" i="1"/>
  <c r="D1149" i="1"/>
  <c r="E1149" i="1" s="1"/>
  <c r="D1143" i="1"/>
  <c r="E1143" i="1" s="1"/>
  <c r="G973" i="1" l="1"/>
  <c r="I967" i="1"/>
  <c r="G967" i="1"/>
  <c r="L897" i="1"/>
  <c r="D967" i="1" s="1"/>
  <c r="J967" i="1"/>
</calcChain>
</file>

<file path=xl/sharedStrings.xml><?xml version="1.0" encoding="utf-8"?>
<sst xmlns="http://schemas.openxmlformats.org/spreadsheetml/2006/main" count="1963" uniqueCount="762">
  <si>
    <t xml:space="preserve">(Qpotw)  </t>
  </si>
  <si>
    <t>(Qdig)</t>
  </si>
  <si>
    <t>(Qstr1)</t>
  </si>
  <si>
    <t>(Qsldg)</t>
  </si>
  <si>
    <t>(Qstr2)</t>
  </si>
  <si>
    <t>(H)</t>
  </si>
  <si>
    <t xml:space="preserve"> </t>
  </si>
  <si>
    <t>Pollutant</t>
  </si>
  <si>
    <t>Arsenic</t>
  </si>
  <si>
    <t>Cadmium</t>
  </si>
  <si>
    <t>Chromium</t>
  </si>
  <si>
    <t>Copper</t>
  </si>
  <si>
    <t>Cyanide</t>
  </si>
  <si>
    <t>Lead</t>
  </si>
  <si>
    <t>Mercury</t>
  </si>
  <si>
    <t>Molybdenum</t>
  </si>
  <si>
    <t>Nickel</t>
  </si>
  <si>
    <t>Selenium</t>
  </si>
  <si>
    <t>Silver</t>
  </si>
  <si>
    <t>Zinc</t>
  </si>
  <si>
    <t xml:space="preserve">(Rpotw)  </t>
  </si>
  <si>
    <t xml:space="preserve">(Ccrit)  </t>
  </si>
  <si>
    <t xml:space="preserve">(Cind)   </t>
  </si>
  <si>
    <t>(SF)</t>
  </si>
  <si>
    <t>8.34</t>
  </si>
  <si>
    <t>(Cstr)</t>
  </si>
  <si>
    <t xml:space="preserve">(Rprim)  </t>
  </si>
  <si>
    <t>(Qind)</t>
  </si>
  <si>
    <t xml:space="preserve">(Rsec)  </t>
  </si>
  <si>
    <t>(Cinf)</t>
  </si>
  <si>
    <t>(Linf)</t>
  </si>
  <si>
    <t xml:space="preserve">(Cdig)  </t>
  </si>
  <si>
    <t xml:space="preserve">(Cslcrit)  </t>
  </si>
  <si>
    <t>0.0022</t>
  </si>
  <si>
    <t>POTW</t>
  </si>
  <si>
    <t>Flow</t>
  </si>
  <si>
    <t>(MGD)</t>
  </si>
  <si>
    <t>(Qpotw)</t>
  </si>
  <si>
    <t>IU</t>
  </si>
  <si>
    <t>Unit conversion factor</t>
  </si>
  <si>
    <t>Allowable</t>
  </si>
  <si>
    <t>Headworks</t>
  </si>
  <si>
    <t>(NPDES)</t>
  </si>
  <si>
    <t>(lbs/day)</t>
  </si>
  <si>
    <t>Linf * (Ccrit/Cdig)</t>
  </si>
  <si>
    <t>(ACT. SLUDGE)</t>
  </si>
  <si>
    <t>(WATER QUALITY)</t>
  </si>
  <si>
    <t>Maximum</t>
  </si>
  <si>
    <t>(lbs/d)</t>
  </si>
  <si>
    <t>(CHRONIC)</t>
  </si>
  <si>
    <t xml:space="preserve"> POTW</t>
  </si>
  <si>
    <t xml:space="preserve"> Flow</t>
  </si>
  <si>
    <t xml:space="preserve"> (MGD)</t>
  </si>
  <si>
    <t>(NITRIF)</t>
  </si>
  <si>
    <t>(INHIBITION)</t>
  </si>
  <si>
    <t>Sludge Flow</t>
  </si>
  <si>
    <t>to Digester</t>
  </si>
  <si>
    <t>Removal</t>
  </si>
  <si>
    <t>Efficiency</t>
  </si>
  <si>
    <t>(%)</t>
  </si>
  <si>
    <t>(Rpotw)</t>
  </si>
  <si>
    <t>Receiving</t>
  </si>
  <si>
    <t>Stream Flow</t>
  </si>
  <si>
    <t>(ACUTE)</t>
  </si>
  <si>
    <t>(Rprim)</t>
  </si>
  <si>
    <t>(Rsec)</t>
  </si>
  <si>
    <t>Average Influent</t>
  </si>
  <si>
    <t>Concentration</t>
  </si>
  <si>
    <t>(mg/l)</t>
  </si>
  <si>
    <t>(DIG. - CONSERV.)</t>
  </si>
  <si>
    <t>to Disposal</t>
  </si>
  <si>
    <t>(MTD)</t>
  </si>
  <si>
    <t>(SLUDGE)</t>
  </si>
  <si>
    <t>Influent</t>
  </si>
  <si>
    <t>Goal</t>
  </si>
  <si>
    <t>(MAHC)</t>
  </si>
  <si>
    <t>NPDES</t>
  </si>
  <si>
    <t>Limit</t>
  </si>
  <si>
    <t>(Ccrit)</t>
  </si>
  <si>
    <t>Receiving Stream</t>
  </si>
  <si>
    <t>(HUMAN HEALTH)</t>
  </si>
  <si>
    <t>Activated Sludge</t>
  </si>
  <si>
    <t>Inhibition Level</t>
  </si>
  <si>
    <t xml:space="preserve">  Nitrification</t>
  </si>
  <si>
    <t>Average</t>
  </si>
  <si>
    <t>Influent Load</t>
  </si>
  <si>
    <t>(DIG. - NON-CONS.)</t>
  </si>
  <si>
    <t>Nonindustrial</t>
  </si>
  <si>
    <t>Anaerobic Digester</t>
  </si>
  <si>
    <t>(Ccrit))</t>
  </si>
  <si>
    <t>Most</t>
  </si>
  <si>
    <t>Stringent</t>
  </si>
  <si>
    <t>Sludge</t>
  </si>
  <si>
    <t>(mg/kg)</t>
  </si>
  <si>
    <t>(Cslcrit)</t>
  </si>
  <si>
    <t>Safety</t>
  </si>
  <si>
    <t>Factor</t>
  </si>
  <si>
    <t>WQS</t>
  </si>
  <si>
    <t>Human Health</t>
  </si>
  <si>
    <t>Digester Pollutant</t>
  </si>
  <si>
    <t>(Cdig)</t>
  </si>
  <si>
    <t>Loading</t>
  </si>
  <si>
    <t>Effluent</t>
  </si>
  <si>
    <t>Hardness</t>
  </si>
  <si>
    <t>Hauled Waste</t>
  </si>
  <si>
    <t xml:space="preserve">    </t>
  </si>
  <si>
    <t>(Cind)</t>
  </si>
  <si>
    <t>Industrial</t>
  </si>
  <si>
    <t>Chronic WQS</t>
  </si>
  <si>
    <t>Acute WQS</t>
  </si>
  <si>
    <t>(Qstr3)</t>
  </si>
  <si>
    <t xml:space="preserve">    LOCAL LIMITS CALCULATION DATA</t>
  </si>
  <si>
    <t>MAXIMUM</t>
  </si>
  <si>
    <t>LOADING</t>
  </si>
  <si>
    <t xml:space="preserve">    LOCAL LIMITS CALCULATIONS DATA</t>
  </si>
  <si>
    <t xml:space="preserve">      -</t>
  </si>
  <si>
    <t xml:space="preserve">Evaluation </t>
  </si>
  <si>
    <t>Minimum</t>
  </si>
  <si>
    <t>Human Health WQS</t>
  </si>
  <si>
    <t>(8.34 * Ccrit * Qpotw) / (1-Rpotw/100)</t>
  </si>
  <si>
    <t>8.34 * (Ccrit * (Qstr1 + Qpotw) - (Cstr * Qstr1)) / (1-Rpotw/100)</t>
  </si>
  <si>
    <t>8.34 * (Ccrit * (Qstr2 + Qpotw) - (Cstr * Qstr2)) / (1-Rpotw/100)</t>
  </si>
  <si>
    <t>8.34 * (Ccrit * Qpotw) / (1-Rprim/100)</t>
  </si>
  <si>
    <t>(8.34 * Ccrit * Qpotw) / (1-Rsec/100)</t>
  </si>
  <si>
    <t>(8.34 * Ccrit * Qdig) / (Rpotw/100)</t>
  </si>
  <si>
    <t>(0.0022 * Cslcrit * Qsldg) / (Rpotw/100)</t>
  </si>
  <si>
    <t>Stream Flow for</t>
  </si>
  <si>
    <t>Date</t>
  </si>
  <si>
    <t>As In (mg/l)</t>
  </si>
  <si>
    <t>As Eff (mg/l)</t>
  </si>
  <si>
    <t>As Sl (mg/kg dry)</t>
  </si>
  <si>
    <t>Cd In (mg/l)</t>
  </si>
  <si>
    <t>Cd Eff (mg/l)</t>
  </si>
  <si>
    <t>Cd Sl (mg/kg dry)</t>
  </si>
  <si>
    <t>Cr In (mg/l)</t>
  </si>
  <si>
    <t>Cr Eff (mg/l)</t>
  </si>
  <si>
    <t>Cr Sl (mg/kg dry)</t>
  </si>
  <si>
    <t>Count</t>
  </si>
  <si>
    <t>Cu In (mg/l)</t>
  </si>
  <si>
    <t>Cu Eff (mg/l)</t>
  </si>
  <si>
    <t>Cu Sl (mg/kg dry)</t>
  </si>
  <si>
    <t>CN In (mg/l)</t>
  </si>
  <si>
    <t>CN Eff (mg/l)</t>
  </si>
  <si>
    <t>CN Sl (mg/kg dry)</t>
  </si>
  <si>
    <t>Pb In (mg/l)</t>
  </si>
  <si>
    <t>Pb Eff (mg/l)</t>
  </si>
  <si>
    <t>Pb Sl (mg/kg dry)</t>
  </si>
  <si>
    <t>Hg In (mg/l)</t>
  </si>
  <si>
    <t>Hg Eff (mg/l)</t>
  </si>
  <si>
    <t>Hg Sl (mg/kg dry)</t>
  </si>
  <si>
    <t>Mo In (mg/l)</t>
  </si>
  <si>
    <t>Mo Eff (mg/l)</t>
  </si>
  <si>
    <t>Mo Sl (mg/kg dry)</t>
  </si>
  <si>
    <t>Ni In (mg/l)</t>
  </si>
  <si>
    <t>Ni Eff (mg/l)</t>
  </si>
  <si>
    <t>Ni Sl (mg/kg dry)</t>
  </si>
  <si>
    <t>Se In (mg/l)</t>
  </si>
  <si>
    <t>Se Eff (mg/l)</t>
  </si>
  <si>
    <t>Se Sl (mg/kg dry)</t>
  </si>
  <si>
    <t>Ag In (mg/l)</t>
  </si>
  <si>
    <t>Ag Eff (mg/l)</t>
  </si>
  <si>
    <t>Ag Sl (mg/kg dry)</t>
  </si>
  <si>
    <t>Zn In (mg/l)</t>
  </si>
  <si>
    <t>Zn Eff (mg/l)</t>
  </si>
  <si>
    <t>Zn Sl (mg/kg dry)</t>
  </si>
  <si>
    <t>Linf   =</t>
  </si>
  <si>
    <t>Chronic</t>
  </si>
  <si>
    <t>Acute</t>
  </si>
  <si>
    <t>Trickling Filter</t>
  </si>
  <si>
    <t>(TRICK. FILTER)</t>
  </si>
  <si>
    <t>Non-conserv poll</t>
  </si>
  <si>
    <t>Inf/Eff Removal (%)</t>
  </si>
  <si>
    <t>Inf/Sldg Removal (%)</t>
  </si>
  <si>
    <t>As Daily Rem (%)</t>
  </si>
  <si>
    <t>Cd Daily Rem (%)</t>
  </si>
  <si>
    <t>Cr Daily Rem (%)</t>
  </si>
  <si>
    <t>Cu Daily Rem (%)</t>
  </si>
  <si>
    <t>CN Daily Rem (%)</t>
  </si>
  <si>
    <t>Pb Daily Rem (%)</t>
  </si>
  <si>
    <t>Hg Daily Rem (%)</t>
  </si>
  <si>
    <t>Mo Daily Rem (%)</t>
  </si>
  <si>
    <t>Ni Daily Rem (%)</t>
  </si>
  <si>
    <t>Se Daily Rem (%)</t>
  </si>
  <si>
    <t>Ag Daily Rem (%)</t>
  </si>
  <si>
    <t>Zn Daily Rem (%)</t>
  </si>
  <si>
    <t>Non-detect - detection limit used as a surrogate</t>
  </si>
  <si>
    <t>Non-detect - half the detection limit used as a surrogate</t>
  </si>
  <si>
    <t>Data point deleted because it was inconsistent with other data points</t>
  </si>
  <si>
    <t>Percent</t>
  </si>
  <si>
    <t>Loaded</t>
  </si>
  <si>
    <t>As Nonindust (mg/l)</t>
  </si>
  <si>
    <t>Cd Nonindust (mg/l)</t>
  </si>
  <si>
    <t>Cr Nonindust (mg/l)</t>
  </si>
  <si>
    <t>Cu Nonindust (mg/l)</t>
  </si>
  <si>
    <t>CN Nonindust (mg/l)</t>
  </si>
  <si>
    <t>Pb Nonindust (mg/l)</t>
  </si>
  <si>
    <t>Hg Nonindust (mg/l)</t>
  </si>
  <si>
    <t>Mo Nonindust (mg/l)</t>
  </si>
  <si>
    <t>Ni Nonindust (mg/l)</t>
  </si>
  <si>
    <t>Se Nonindust (mg/l)</t>
  </si>
  <si>
    <t>Ag Nonindust (mg/l)</t>
  </si>
  <si>
    <t>Zn Nonindust (mg/l)</t>
  </si>
  <si>
    <t>Table 1 - Unit Operations (X if present)</t>
  </si>
  <si>
    <t>Activated</t>
  </si>
  <si>
    <t>Present?</t>
  </si>
  <si>
    <t>Filter</t>
  </si>
  <si>
    <t>Trickling</t>
  </si>
  <si>
    <t>Nitrification</t>
  </si>
  <si>
    <t>Anaerobic</t>
  </si>
  <si>
    <t>Digestion</t>
  </si>
  <si>
    <t>Receiving stream background concentration in mg/l (user entered)</t>
  </si>
  <si>
    <t>Activated sludge threshold inhibition level, mg/l (EPA default or user entered).</t>
  </si>
  <si>
    <t>Trickling filter threshold inhibition level, mg/l (EPA default or user entered).</t>
  </si>
  <si>
    <t>Nitrification threshold inhibition level, mg/l (EPA default or user entered).</t>
  </si>
  <si>
    <t>Anaerobic digester threshold inhibition level in mg/l (EPA default or user entered).</t>
  </si>
  <si>
    <t>POTW's average influent loading in pounds per day (lbs/day - calculated).</t>
  </si>
  <si>
    <t>Safety factor as a percent (user entered).</t>
  </si>
  <si>
    <t>Industrial allowable local limit for a given pollutant in mg/l (calculated).</t>
  </si>
  <si>
    <t>(MAIL - lbs/day)</t>
  </si>
  <si>
    <t>(MAHL - lbs/d)</t>
  </si>
  <si>
    <t>(MAIL)</t>
  </si>
  <si>
    <t>(MAHL)</t>
  </si>
  <si>
    <t xml:space="preserve">MAIL = </t>
  </si>
  <si>
    <t>Cind =</t>
  </si>
  <si>
    <t>MAIL/(8.34 * Qind)</t>
  </si>
  <si>
    <t xml:space="preserve">MAHC = </t>
  </si>
  <si>
    <t>MAHL/(Qpotw * 8.34)</t>
  </si>
  <si>
    <t>Discharge concentration necessary to meet NPDES limit or water quality standards (calculated)</t>
  </si>
  <si>
    <t>Effluent Goal =</t>
  </si>
  <si>
    <t>(Effluent Goal)</t>
  </si>
  <si>
    <t>(Sludge Goal)</t>
  </si>
  <si>
    <t>Actual Sample Result</t>
  </si>
  <si>
    <t>Ammonia</t>
  </si>
  <si>
    <t>BOD</t>
  </si>
  <si>
    <t>TSS</t>
  </si>
  <si>
    <t>NH3-N In (mg/l)</t>
  </si>
  <si>
    <t>NH3-N Eff (mg/l)</t>
  </si>
  <si>
    <t>NH3-N Daily Rem (%)</t>
  </si>
  <si>
    <t>NH3-N Sl (mg/kg dry)</t>
  </si>
  <si>
    <t>NH3-N Nonindust (mg/l)</t>
  </si>
  <si>
    <t>Design</t>
  </si>
  <si>
    <t>Select</t>
  </si>
  <si>
    <t>Influent/Effluent</t>
  </si>
  <si>
    <t>(from list)</t>
  </si>
  <si>
    <t>Basis</t>
  </si>
  <si>
    <t>of</t>
  </si>
  <si>
    <t>Limitation</t>
  </si>
  <si>
    <t>Number of</t>
  </si>
  <si>
    <t>Measurements</t>
  </si>
  <si>
    <t>Exceedances</t>
  </si>
  <si>
    <t>BOD In (mg/l)</t>
  </si>
  <si>
    <t>BOD Eff (mg/l)</t>
  </si>
  <si>
    <t>BOD Daily Rem (%)</t>
  </si>
  <si>
    <t>BOD Sl (mg/kg dry)</t>
  </si>
  <si>
    <t>BOD Nonindust (mg/l)</t>
  </si>
  <si>
    <t>TSS In (mg/l)</t>
  </si>
  <si>
    <t>TSS Eff (mg/l)</t>
  </si>
  <si>
    <t>TSS Daily Rem (%)</t>
  </si>
  <si>
    <t>TSS Sl (mg/kg dry)</t>
  </si>
  <si>
    <t>TSS Nonindust (mg/l)</t>
  </si>
  <si>
    <t>Incineration</t>
  </si>
  <si>
    <t>Basis of</t>
  </si>
  <si>
    <t>Standard</t>
  </si>
  <si>
    <t>Threshold Human Health</t>
  </si>
  <si>
    <t>Incinerator</t>
  </si>
  <si>
    <t>Dispersion Factor</t>
  </si>
  <si>
    <t>(DF)</t>
  </si>
  <si>
    <t>to Incineration</t>
  </si>
  <si>
    <t>(Qinc)</t>
  </si>
  <si>
    <r>
      <t>(ug/m</t>
    </r>
    <r>
      <rPr>
        <vertAlign val="superscript"/>
        <sz val="12"/>
        <rFont val="Arial"/>
        <family val="2"/>
      </rPr>
      <t>3</t>
    </r>
    <r>
      <rPr>
        <sz val="12"/>
        <rFont val="Arial"/>
        <family val="2"/>
      </rPr>
      <t>/g/sec)</t>
    </r>
  </si>
  <si>
    <t>(CE)</t>
  </si>
  <si>
    <t>Control Efficiency</t>
  </si>
  <si>
    <t>Risk Specific</t>
  </si>
  <si>
    <r>
      <t>(ug/m</t>
    </r>
    <r>
      <rPr>
        <vertAlign val="superscript"/>
        <sz val="12"/>
        <rFont val="Arial"/>
        <family val="2"/>
      </rPr>
      <t>3</t>
    </r>
    <r>
      <rPr>
        <sz val="12"/>
        <rFont val="Arial"/>
        <family val="2"/>
      </rPr>
      <t>)</t>
    </r>
  </si>
  <si>
    <t>(RSC)</t>
  </si>
  <si>
    <t>National Ambient Air</t>
  </si>
  <si>
    <t>Quality Standard</t>
  </si>
  <si>
    <t>(NAAQS)</t>
  </si>
  <si>
    <t>National</t>
  </si>
  <si>
    <t>Emission Standard</t>
  </si>
  <si>
    <t>(g/d)</t>
  </si>
  <si>
    <t>(NESHAP)</t>
  </si>
  <si>
    <t>Beryllium</t>
  </si>
  <si>
    <t>Land Application</t>
  </si>
  <si>
    <t>National emission standard in g/d (from 40 CFR 61.52(b) for mercury and 40 CFR 61.32(a) for beryllium).</t>
  </si>
  <si>
    <t>(LAND APPL.)</t>
  </si>
  <si>
    <t>(INCINERATION)</t>
  </si>
  <si>
    <t>TABLE 17 - Comparison of Allowable Headworks Loadings</t>
  </si>
  <si>
    <t>TABLE 18 - Calculation of Local Limit</t>
  </si>
  <si>
    <t>Be In (mg/l)</t>
  </si>
  <si>
    <t>Be Eff (mg/l)</t>
  </si>
  <si>
    <t>Be Daily Rem (%)</t>
  </si>
  <si>
    <t>Be Sl (mg/kg dry)</t>
  </si>
  <si>
    <t>Be Nonindust (mg/l)</t>
  </si>
  <si>
    <t>(Qstr4)</t>
  </si>
  <si>
    <t>Threshold</t>
  </si>
  <si>
    <t>Carcinogen</t>
  </si>
  <si>
    <t>TABLE 2a - Stream Flow Partial Mix Factors</t>
  </si>
  <si>
    <t>Q7-10</t>
  </si>
  <si>
    <t>Harmonic Mean</t>
  </si>
  <si>
    <t>Partial Mix Factor</t>
  </si>
  <si>
    <t>Other</t>
  </si>
  <si>
    <t>(PMFa)</t>
  </si>
  <si>
    <t>(Q7-10)</t>
  </si>
  <si>
    <t>(Qhm)</t>
  </si>
  <si>
    <t>7-day, 10-year low flow for receiving stream in MGD (user entered).</t>
  </si>
  <si>
    <t>Harmonic mean flow for receiving stream in MGD (user entered).</t>
  </si>
  <si>
    <t>Average sludge flow to digester in MGD (user entered).</t>
  </si>
  <si>
    <t>Average sludge flow to disposal in dry metric tons per day (user entered).</t>
  </si>
  <si>
    <t>Qstr1   =</t>
  </si>
  <si>
    <t>Receiving stream (upstream) flow used with chronic water quality standards in MGD (calculated).</t>
  </si>
  <si>
    <t>Receiving stream (upstream) flow used with acute water quality standards in MGD (calculated).</t>
  </si>
  <si>
    <t>Qstr2   =</t>
  </si>
  <si>
    <t>Receiving stream (upstream) flow used with carcinogen human health water quality standards in MGD (calculated).</t>
  </si>
  <si>
    <t>Qstr4   =</t>
  </si>
  <si>
    <t>Receiving stream hardness in mg/l (user entered).</t>
  </si>
  <si>
    <t>Removal efficiency across POTW as percent (from Table 3, column E).</t>
  </si>
  <si>
    <t>Receiving stream background concentration in mg/l (from Table 4, column D).</t>
  </si>
  <si>
    <t>8.34 * Cinf * Qpotw</t>
  </si>
  <si>
    <t>Maximum Influent Loading (calculated).</t>
  </si>
  <si>
    <t>(Lmaxin - lbs/d)</t>
  </si>
  <si>
    <t>Lmaxin   =</t>
  </si>
  <si>
    <t>(Cmaxin - mg/l)</t>
  </si>
  <si>
    <t>(Cmaxin)</t>
  </si>
  <si>
    <t>(Lmaxin)</t>
  </si>
  <si>
    <t>Removal efficiency across POTW as a percent (from Table 3, column E).</t>
  </si>
  <si>
    <t>Incinerator control efficiency for the pollutant as a percent (user entered).</t>
  </si>
  <si>
    <r>
      <t>Risk specific concentration limit in ug/m</t>
    </r>
    <r>
      <rPr>
        <vertAlign val="superscript"/>
        <sz val="12"/>
        <rFont val="Arial"/>
        <family val="2"/>
      </rPr>
      <t>3</t>
    </r>
    <r>
      <rPr>
        <sz val="12"/>
        <rFont val="Arial"/>
        <family val="2"/>
      </rPr>
      <t xml:space="preserve"> (from 40 CFR 503.43(d) - Table 1 for arsenic, cadmium, and nickel; Table 2 for chromium; chromium user entered).</t>
    </r>
  </si>
  <si>
    <t>Design Loading of POTW treatment plant (user entered).</t>
  </si>
  <si>
    <t>Maximum allowable headworks loading (from Table 17, column F).</t>
  </si>
  <si>
    <t>Maximum Allowable Industrial Load (calculated).</t>
  </si>
  <si>
    <t>Sludge Goal  =</t>
  </si>
  <si>
    <t>(AHLs - lbs/day)</t>
  </si>
  <si>
    <t>(AHLwq - lbs/day)</t>
  </si>
  <si>
    <t>(AHLwq)</t>
  </si>
  <si>
    <t>(AHLs)</t>
  </si>
  <si>
    <t>AHLs * (Rpotw/100) / (0.0022 * Qsldg)</t>
  </si>
  <si>
    <t>(Influent Goal)</t>
  </si>
  <si>
    <t>Applicable sludge standard in mg/kg dry sludge (calculated based on RSC, NAAQS, or NESHAP - see individual cells for formulas or Appendix T of EPA local limits guidance manual).</t>
  </si>
  <si>
    <t>Sludge standard used in headworks calculations for sludge protection (calculated)</t>
  </si>
  <si>
    <t>Applicable sludge standard in mg/kg dry sludge (exceptional quality standard for land application or user entered).</t>
  </si>
  <si>
    <t>User Entered</t>
  </si>
  <si>
    <t>Default (Through Primary)</t>
  </si>
  <si>
    <t>or  Qstr4   =</t>
  </si>
  <si>
    <t>Growth</t>
  </si>
  <si>
    <t>Allowance</t>
  </si>
  <si>
    <t>(GA)</t>
  </si>
  <si>
    <t>Growth allowance as a percent (user entered).</t>
  </si>
  <si>
    <t>Existing</t>
  </si>
  <si>
    <t>Calculated</t>
  </si>
  <si>
    <t>Local Limit</t>
  </si>
  <si>
    <t>Existing Allowable</t>
  </si>
  <si>
    <t>Table 19 - Comparison of Existing and Calculated Local Limits</t>
  </si>
  <si>
    <t>Industrial Loading</t>
  </si>
  <si>
    <t>Calculated Allowable</t>
  </si>
  <si>
    <t>(MAILex)</t>
  </si>
  <si>
    <t>(Cind-ex)</t>
  </si>
  <si>
    <t>(MAILex) =</t>
  </si>
  <si>
    <t>(MAIL) =</t>
  </si>
  <si>
    <t>(Cind-ex) =</t>
  </si>
  <si>
    <t>(Cind) =</t>
  </si>
  <si>
    <t>TABLE 20 - Comparison of Allowable Headworks Loadings And Current Influent Loadings</t>
  </si>
  <si>
    <t>TABLE 21 - Calculation of Influent, Effluent, and Sludge Goals</t>
  </si>
  <si>
    <t>Table 22 - Comparison of Influent, Effluent, and Sludge Goals to Monitoring Data</t>
  </si>
  <si>
    <t>Proposed</t>
  </si>
  <si>
    <t>Newly calculated local limit for a given pollutant in mg/l (from Table 18, column L).</t>
  </si>
  <si>
    <t xml:space="preserve"> In (mg/l)</t>
  </si>
  <si>
    <t xml:space="preserve"> Eff (mg/l)</t>
  </si>
  <si>
    <t xml:space="preserve"> Daily Rem (%)</t>
  </si>
  <si>
    <t xml:space="preserve"> Sl (mg/kg dry)</t>
  </si>
  <si>
    <t xml:space="preserve"> Nonindust (mg/l)</t>
  </si>
  <si>
    <t>Standard Deviation</t>
  </si>
  <si>
    <t>Red bold indicates results that are different from the average by more than 2 times the standard deviation for that pollutant and sample point.</t>
  </si>
  <si>
    <t>Existing Limit</t>
  </si>
  <si>
    <t>Avg Inf Loading</t>
  </si>
  <si>
    <t>Max Inf Loading</t>
  </si>
  <si>
    <t>Other Issues?</t>
  </si>
  <si>
    <t>Basis of "Need Limit?"</t>
  </si>
  <si>
    <t>POTW Adopting</t>
  </si>
  <si>
    <t>MAIL</t>
  </si>
  <si>
    <t>Uniform Concentration</t>
  </si>
  <si>
    <t>TABLE 2b - POTW and Receiving Stream Data</t>
  </si>
  <si>
    <t>Calculated Uniform</t>
  </si>
  <si>
    <t>Concentration Limit</t>
  </si>
  <si>
    <t>(AHLwq) * (1-Rpotw/100)/(8.34 * Qpotw)</t>
  </si>
  <si>
    <t>Maximum Influent</t>
  </si>
  <si>
    <t>Monitoring Data</t>
  </si>
  <si>
    <t>Yes</t>
  </si>
  <si>
    <t>No</t>
  </si>
  <si>
    <t>Has the POTW Experienced Inhibition or Construction Within the Data Time Frame?</t>
  </si>
  <si>
    <t>Flow to</t>
  </si>
  <si>
    <t>(Qhws)</t>
  </si>
  <si>
    <t>Flow to Influent</t>
  </si>
  <si>
    <t>As Hauled to Inf (mg/l)</t>
  </si>
  <si>
    <t>As Hauled to Sludge (mg/l)</t>
  </si>
  <si>
    <t>Cd Hauled to Inf (mg/l)</t>
  </si>
  <si>
    <t>Cd Hauled to Sludge (mg/l)</t>
  </si>
  <si>
    <t>Cr Hauled to Inf (mg/l)</t>
  </si>
  <si>
    <t>Cr Hauled to Sludge (mg/l)</t>
  </si>
  <si>
    <t>Cu Hauled to Inf (mg/l)</t>
  </si>
  <si>
    <t>Cu Hauled to Sludge (mg/l)</t>
  </si>
  <si>
    <t>CN Hauled to Inf (mg/l)</t>
  </si>
  <si>
    <t>CN Hauled to Sludge (mg/l)</t>
  </si>
  <si>
    <t>Pb Hauled to Inf (mg/l)</t>
  </si>
  <si>
    <t>Hg Hauled to Inf (mg/l)</t>
  </si>
  <si>
    <t>Hg Hauled to Sludge (mg/l)</t>
  </si>
  <si>
    <t>Mo Hauled to Inf (mg/l)</t>
  </si>
  <si>
    <t>Mo Hauled to Sludge (mg/l)</t>
  </si>
  <si>
    <t>Ni Hauled to Inf (mg/l)</t>
  </si>
  <si>
    <t>Ni Hauled to Sludge (mg/l)</t>
  </si>
  <si>
    <t>Se Hauled to Inf (mg/l)</t>
  </si>
  <si>
    <t>Se Hauled to Sludge (mg/l)</t>
  </si>
  <si>
    <t>Ag Hauled to Inf (mg/l)</t>
  </si>
  <si>
    <t>Ag Hauled to Sludge (mg/l)</t>
  </si>
  <si>
    <t>Zn Hauled to Inf (mg/l)</t>
  </si>
  <si>
    <t>Zn Hauled to Sludge (mg/l)</t>
  </si>
  <si>
    <t>NH3-N Hauled to Inf (mg/l)</t>
  </si>
  <si>
    <t>NH3-N Hauled to Sludge (mg/l)</t>
  </si>
  <si>
    <t>BOD Hauled to Inf (mg/l)</t>
  </si>
  <si>
    <t>BOD Hauled to Sludge (mg/l)</t>
  </si>
  <si>
    <t>TSS Hauled to Inf (mg/l)</t>
  </si>
  <si>
    <t>TSS Hauled to Sludge (mg/l)</t>
  </si>
  <si>
    <t>Be Hauled to Inf (mg/l)</t>
  </si>
  <si>
    <t>Be Hauled to Sludge (mg/l)</t>
  </si>
  <si>
    <t xml:space="preserve"> Hauled to Inf (mg/l)</t>
  </si>
  <si>
    <t xml:space="preserve"> Hauled to Sludge (mg/l)</t>
  </si>
  <si>
    <t>Hauled Waste to</t>
  </si>
  <si>
    <t>Influent Concentration</t>
  </si>
  <si>
    <t>Influent Flow</t>
  </si>
  <si>
    <t>Influent Loading</t>
  </si>
  <si>
    <t>Sludge Processing</t>
  </si>
  <si>
    <t>(Qhwi)</t>
  </si>
  <si>
    <t>Hauled waste flow discharged directly to the sludge processing units in MGD (user entered).</t>
  </si>
  <si>
    <t>Hauled Waste Flow</t>
  </si>
  <si>
    <t>to Sludge Processing</t>
  </si>
  <si>
    <t>Hauled Waste Concentration</t>
  </si>
  <si>
    <t>Hauled Waste Loading</t>
  </si>
  <si>
    <t>(Chws)</t>
  </si>
  <si>
    <t>(Lhws)</t>
  </si>
  <si>
    <t>(AHLnpdes)</t>
  </si>
  <si>
    <t xml:space="preserve">(AHLnpdes)    </t>
  </si>
  <si>
    <t xml:space="preserve">AHLnpdes   =    </t>
  </si>
  <si>
    <t>(AHLcwq)</t>
  </si>
  <si>
    <t xml:space="preserve">(AHLcwq)    </t>
  </si>
  <si>
    <t xml:space="preserve">AHLcwq   =    </t>
  </si>
  <si>
    <t>(AHLawq)</t>
  </si>
  <si>
    <t xml:space="preserve">(AHLawq)    </t>
  </si>
  <si>
    <t xml:space="preserve">AHLawq   =    </t>
  </si>
  <si>
    <t>(AHLhhwq)</t>
  </si>
  <si>
    <t xml:space="preserve">(AHLhhwq)    </t>
  </si>
  <si>
    <t xml:space="preserve">AHLhhwq   =    </t>
  </si>
  <si>
    <t>Allowable headworks pollutant loading to the POTW in pounds per day based on NPDES permit limits (lbs/day - calculated).</t>
  </si>
  <si>
    <t>Allowable headworks pollutant loading to the POTW in pounds per day based on chronic water quality standards (lbs/day - calculated).</t>
  </si>
  <si>
    <t>Allowable headworks pollutant loading to the POTW in pounds per day based on acute water quality standards (lbs/day - calculated).</t>
  </si>
  <si>
    <t>Allowable headworks pollutant loading to the POTW in pounds per day based on human health water quality standards (lbs/day - calculated).</t>
  </si>
  <si>
    <t>Headworks Loading</t>
  </si>
  <si>
    <t>(AHLasi)</t>
  </si>
  <si>
    <t xml:space="preserve">(AHLasi)    </t>
  </si>
  <si>
    <t xml:space="preserve">AHLasi   =    </t>
  </si>
  <si>
    <t>Allowable headworks pollutant loading to the POTW in pounds per day based on inhibition of activated sludge units (lbs/day - calculated).</t>
  </si>
  <si>
    <t>(AHLtfi)</t>
  </si>
  <si>
    <t xml:space="preserve">(AHLtfi)    </t>
  </si>
  <si>
    <t xml:space="preserve">AHLtfi   =    </t>
  </si>
  <si>
    <t>Allowable headworks pollutant loading to the POTW in pounds per day based on inhibition of trickling filter units (lbs/day - calculated).</t>
  </si>
  <si>
    <t>(AHLni)</t>
  </si>
  <si>
    <t xml:space="preserve">(AHLni)    </t>
  </si>
  <si>
    <t xml:space="preserve">AHLni   =    </t>
  </si>
  <si>
    <t>Allowable headworks pollutant loading to the POTW in pounds per day based on inhibition of nitrification units (lbs/day - calculated).</t>
  </si>
  <si>
    <t>(AHLadi)</t>
  </si>
  <si>
    <t xml:space="preserve">(AHLadi)    </t>
  </si>
  <si>
    <t xml:space="preserve">AHLadi   =    </t>
  </si>
  <si>
    <t>Allowable headworks pollutant loading to the POTW in pounds per day based on inhibition of anaerobic digester units (lbs/day - calculated).</t>
  </si>
  <si>
    <t>Allowable headworks pollutant loading to the POTW in pounds per day based on land application sludge disposal (lbs/day - calculated).</t>
  </si>
  <si>
    <t>(AHLlas)</t>
  </si>
  <si>
    <t xml:space="preserve">(AHLlas)    </t>
  </si>
  <si>
    <t xml:space="preserve">AhLlas   =    </t>
  </si>
  <si>
    <t>(AHLis)</t>
  </si>
  <si>
    <t xml:space="preserve">(AHLis)    </t>
  </si>
  <si>
    <t xml:space="preserve">AHLis   =    </t>
  </si>
  <si>
    <t>Allowable headworks pollutant loading to the POTW in pounds per day based on incineration sludge disposal (lbs/day - calculated).</t>
  </si>
  <si>
    <t>Average loading to the POTW for a particular pollutant in pounds per day for hauled waste discharged to the sludge processing units (calculated).</t>
  </si>
  <si>
    <t xml:space="preserve">Lhws = </t>
  </si>
  <si>
    <t>8.34 * Chws * Qhws</t>
  </si>
  <si>
    <t>(Chwi)</t>
  </si>
  <si>
    <t>(Lhwi)</t>
  </si>
  <si>
    <t>Lhwi   =</t>
  </si>
  <si>
    <t>Average loading to the POTW for a particular pollutant in pounds per day for hauled waste discharged at the POTW influent (calculated).</t>
  </si>
  <si>
    <t>8.34 * Chwi * Qhwi</t>
  </si>
  <si>
    <t>Existing Maximum Allowable Industrial Load from previously approved local limits evaluation (user entered).</t>
  </si>
  <si>
    <t>Calculated Maximum Allowable Industrial Load (from Table 18, column K).</t>
  </si>
  <si>
    <t>Existing local limit for a given pollutant in mg/l from previously approved local limits evaluation (user entered).</t>
  </si>
  <si>
    <t>Influent concentration necessary to meet effluent, sludge, and inhibition goals (from Table 21, column D).</t>
  </si>
  <si>
    <t>Discharge concentration necessary to meet NPDES limit or water quality standards (from Table 21, column G).</t>
  </si>
  <si>
    <t>Sludge concentration necessary to meet sludge disposal goals (from Table 21, column J).</t>
  </si>
  <si>
    <t>Pb Hauled to Sludge (mg/l)</t>
  </si>
  <si>
    <t>TABLE 3 - Allowable Headworks Loadings Based on NPDES Effluent Limits</t>
  </si>
  <si>
    <t>TABLE 4 - Allowable Headworks Loadings Based on Chronic Water Quality Standards</t>
  </si>
  <si>
    <t>TABLE 5 - Allowable Headworks Loadings Based on Acute Water Quality Standards</t>
  </si>
  <si>
    <t>TABLE 6 - Allowable Headworks Loadings Based on Human Health Water Quality Standards</t>
  </si>
  <si>
    <t>TABLE 7 - Comparison of Allowable Headworks Loadings Based on Water Quality</t>
  </si>
  <si>
    <t>TABLE 8 - Allowable Headworks Loadings Based on Activated Sludge Inhibition Level</t>
  </si>
  <si>
    <t>TABLE 9 - Allowable Headworks Loadings Based on Trickling Filter Inhibition Level</t>
  </si>
  <si>
    <t>TABLE 10 - Allowable Headworks Loadings Based on Nitrification Inhibition Level</t>
  </si>
  <si>
    <t>TABLE 11 - Allowable Headworks Loadings Based on Anaerobic Digester Inhibition Level (Conservative Pollutants)</t>
  </si>
  <si>
    <t>TABLE 12 - Allowable Headworks Loadings Based on Anaerobic Digester Inhibition Level (Non-Conservative Pollutants)</t>
  </si>
  <si>
    <t>TABLE 13 - Comparison of Allowable Headworks Loadings Based on Inhibition</t>
  </si>
  <si>
    <t>TABLE 14 - Allowable Headworks Loadings Based on Land Application Sludge Disposal</t>
  </si>
  <si>
    <t>TABLE 15 - Allowable Headworks Loadings Based on Incineration Sludge Disposal</t>
  </si>
  <si>
    <t>TABLE 16 - Comparison of Allowable Headworks LoadingsBased on Sludge Disposal</t>
  </si>
  <si>
    <t>As Inf to Act Sl (mg/l)</t>
  </si>
  <si>
    <t>As Inf to Trick Fil (mg/l)</t>
  </si>
  <si>
    <t>As Inf to Nitrif (mg/l)</t>
  </si>
  <si>
    <t>As Inf to Anaerob Dig (mg/l)</t>
  </si>
  <si>
    <t>Rem Prior to Act Sl (%)</t>
  </si>
  <si>
    <t>Rem Prior to Trick Fil (%)</t>
  </si>
  <si>
    <t>Rem Prior to Nitrif (%)</t>
  </si>
  <si>
    <t>Cd Inf to Act Sl (mg/l)</t>
  </si>
  <si>
    <t>Cd Inf to Trick Fil (mg/l)</t>
  </si>
  <si>
    <t>Cd Inf to Nitrif (mg/l)</t>
  </si>
  <si>
    <t>Cd Inf to Anaerob Dig (mg/l)</t>
  </si>
  <si>
    <t>Cr Inf to Act Sl (mg/l)</t>
  </si>
  <si>
    <t>Cr Inf to Trick Fil (mg/l)</t>
  </si>
  <si>
    <t>Cr Inf to Nitrif (mg/l)</t>
  </si>
  <si>
    <t>Cr Inf to Anaerob Dig (mg/l)</t>
  </si>
  <si>
    <t>Cu Inf to Act Sl (mg/l)</t>
  </si>
  <si>
    <t>Cu Inf to Trick Fil (mg/l)</t>
  </si>
  <si>
    <t>Cu Inf to Nitrif (mg/l)</t>
  </si>
  <si>
    <t>Cu Inf to Anaerob Dig (mg/l)</t>
  </si>
  <si>
    <t>CN Inf to Act Sl (mg/l)</t>
  </si>
  <si>
    <t>CN Inf to Trick Fil (mg/l)</t>
  </si>
  <si>
    <t>CN Inf to Nitrif (mg/l)</t>
  </si>
  <si>
    <t>CN Inf to Anaerob Dig (mg/l)</t>
  </si>
  <si>
    <t>Pb Inf to Act Sl (mg/l)</t>
  </si>
  <si>
    <t>Pb Inf to Trick Fil (mg/l)</t>
  </si>
  <si>
    <t>Pb Inf to Nitrif (mg/l)</t>
  </si>
  <si>
    <t>Pb Inf to Anaerob Dig (mg/l)</t>
  </si>
  <si>
    <t>Hg Inf to Act Sl (mg/l)</t>
  </si>
  <si>
    <t>Hg Inf to Trick Fil (mg/l)</t>
  </si>
  <si>
    <t>Hg Inf to Nitrif (mg/l)</t>
  </si>
  <si>
    <t>Hg Inf to Anaerob Dig (mg/l)</t>
  </si>
  <si>
    <t>Mo Inf to Act Sl (mg/l)</t>
  </si>
  <si>
    <t>Mo Inf to Trick Fil (mg/l)</t>
  </si>
  <si>
    <t>Mo Inf to Nitrif (mg/l)</t>
  </si>
  <si>
    <t>Mo Inf to Anaerob Dig (mg/l)</t>
  </si>
  <si>
    <t>Ni Inf to Act Sl (mg/l)</t>
  </si>
  <si>
    <t>Ni Inf to Trick Fil (mg/l)</t>
  </si>
  <si>
    <t>Ni Inf to Nitrif (mg/l)</t>
  </si>
  <si>
    <t>Ni Inf to Anaerob Dig (mg/l)</t>
  </si>
  <si>
    <t>Se Inf to Act Sl (mg/l)</t>
  </si>
  <si>
    <t>Se Inf to Trick Fil (mg/l)</t>
  </si>
  <si>
    <t>Se Inf to Nitrif (mg/l)</t>
  </si>
  <si>
    <t>Se Inf to Anaerob Dig (mg/l)</t>
  </si>
  <si>
    <t>Ag Inf to Act Sl (mg/l)</t>
  </si>
  <si>
    <t>Ag Inf to Trick Fil (mg/l)</t>
  </si>
  <si>
    <t>Ag Inf to Nitrif (mg/l)</t>
  </si>
  <si>
    <t>Ag Inf to Anaerob Dig (mg/l)</t>
  </si>
  <si>
    <t>Zn Inf to Act Sl (mg/l)</t>
  </si>
  <si>
    <t>Zn Inf to Trick Fil (mg/l)</t>
  </si>
  <si>
    <t>Zn Inf to Nitrif (mg/l)</t>
  </si>
  <si>
    <t>Zn Inf to Anaerob Dig (mg/l)</t>
  </si>
  <si>
    <t>NH3-N Inf to Act Sl (mg/l)</t>
  </si>
  <si>
    <t>NH3-N Inf to Trick Fil (mg/l)</t>
  </si>
  <si>
    <t>NH3-N Inf to Nitrif (mg/l)</t>
  </si>
  <si>
    <t>NH3-N Inf to Anaerob Dig (mg/l)</t>
  </si>
  <si>
    <t>BOD Inf to Act Sl (mg/l)</t>
  </si>
  <si>
    <t>BOD Inf to Trick Fil (mg/l)</t>
  </si>
  <si>
    <t>BOD Inf to Nitrif (mg/l)</t>
  </si>
  <si>
    <t>BOD Inf to Anaerob Dig (mg/l)</t>
  </si>
  <si>
    <t>TSS Inf to Act Sl (mg/l)</t>
  </si>
  <si>
    <t>TSS Inf to Trick Fil (mg/l)</t>
  </si>
  <si>
    <t>TSS Inf to Nitrif (mg/l)</t>
  </si>
  <si>
    <t>TSS Inf to Anaerob Dig (mg/l)</t>
  </si>
  <si>
    <t>Be Inf to Act Sl (mg/l)</t>
  </si>
  <si>
    <t>Be Inf to Trick Fil (mg/l)</t>
  </si>
  <si>
    <t>Be Inf to Nitrif (mg/l)</t>
  </si>
  <si>
    <t>Be Inf to Anaerob Dig (mg/l)</t>
  </si>
  <si>
    <t xml:space="preserve"> Inf to Act Sl (mg/l)</t>
  </si>
  <si>
    <t xml:space="preserve"> Inf to Trick Fil (mg/l)</t>
  </si>
  <si>
    <t xml:space="preserve"> Inf to Nitrif (mg/l)</t>
  </si>
  <si>
    <t xml:space="preserve"> Inf to Anaerob Dig (mg/l)</t>
  </si>
  <si>
    <t>Phosphorus (T)</t>
  </si>
  <si>
    <t>Nitrogen (T)</t>
  </si>
  <si>
    <t>Phos In (mg/l)</t>
  </si>
  <si>
    <t>Phos Eff (mg/l)</t>
  </si>
  <si>
    <t>Phos Daily Rem (%)</t>
  </si>
  <si>
    <t>Phos Sl (mg/kg dry)</t>
  </si>
  <si>
    <t>Phos Nonindust (mg/l)</t>
  </si>
  <si>
    <t>Phos Hauled to Inf (mg/l)</t>
  </si>
  <si>
    <t>Phos Hauled to Sludge (mg/l)</t>
  </si>
  <si>
    <t>Nitr In (mg/l)</t>
  </si>
  <si>
    <t>Nitr Eff (mg/l)</t>
  </si>
  <si>
    <t>Nitr Daily Rem (%)</t>
  </si>
  <si>
    <t>Nitr Sl (mg/kg dry)</t>
  </si>
  <si>
    <t>Nitr Nonindust (mg/l)</t>
  </si>
  <si>
    <t>Nitr Hauled to Inf (mg/l)</t>
  </si>
  <si>
    <t>Nitr Hauled to Sludge (mg/l)</t>
  </si>
  <si>
    <t>Phos Inf to Act Sl (mg/l)</t>
  </si>
  <si>
    <t>Phos Inf to Trick Fil (mg/l)</t>
  </si>
  <si>
    <t>Phos Inf to Nitrif (mg/l)</t>
  </si>
  <si>
    <t>Phos Inf to Anaerob Dig (mg/l)</t>
  </si>
  <si>
    <t>Nitr Inf to Act Sl (mg/l)</t>
  </si>
  <si>
    <t>Nitr Inf to Trick Fil (mg/l)</t>
  </si>
  <si>
    <t>Nitr Inf to Nitrif (mg/l)</t>
  </si>
  <si>
    <t>Nitr Inf to Anaerob Dig (mg/l)</t>
  </si>
  <si>
    <t>Average Percent Loaded =</t>
  </si>
  <si>
    <t>Maximum Percent Loaded =</t>
  </si>
  <si>
    <t>Evaluation = OK</t>
  </si>
  <si>
    <t>25% or less of all of the monitoring data is above the goal.</t>
  </si>
  <si>
    <t>Evaluation = ?</t>
  </si>
  <si>
    <t>Evaluation = !!</t>
  </si>
  <si>
    <t>Evaluation = !!!!</t>
  </si>
  <si>
    <t>Evaluation = !!!!!!</t>
  </si>
  <si>
    <t>Evaluation = "-"</t>
  </si>
  <si>
    <t>Number of Measurements</t>
  </si>
  <si>
    <t xml:space="preserve">Number of Exceedances </t>
  </si>
  <si>
    <t>AHL</t>
  </si>
  <si>
    <t>AHL (NPDES) =</t>
  </si>
  <si>
    <t>AHL (CHRONIC) =</t>
  </si>
  <si>
    <t>AHL (ACUTE) =</t>
  </si>
  <si>
    <t>AHL (HUMAN HEALTH) =</t>
  </si>
  <si>
    <t>AHL (WATER QUALITY) =</t>
  </si>
  <si>
    <t>As listed in columns D, H, and L; the number of sample results for that pollutant and monitoring point in the 'Monitoring Data' sheet that exceed the listed goal.</t>
  </si>
  <si>
    <t>All of the monitoring data is below the goal.</t>
  </si>
  <si>
    <t>More than 75% of all of the monitoring data is above the goal.</t>
  </si>
  <si>
    <t>There is no goal or no monitoring data was used in the evaluation.</t>
  </si>
  <si>
    <t>As listed in columns C, G, and K; the total number of measurements used in the local limits evaluation, from the 'Monitoring Data' sheet row 42.</t>
  </si>
  <si>
    <t>Drinking Water Intake</t>
  </si>
  <si>
    <t>(Qdw)</t>
  </si>
  <si>
    <t>Cancer Risk Level</t>
  </si>
  <si>
    <t>(PMFc)</t>
  </si>
  <si>
    <t>(PMFcrl)</t>
  </si>
  <si>
    <t>Flow for receiving stream at nearest downstream drinking water intake (user entered).</t>
  </si>
  <si>
    <t>Partial mix factor for acute water quality standards (user entered).</t>
  </si>
  <si>
    <t>Partial mix factor for chronic water quality standards (user entered).</t>
  </si>
  <si>
    <t>Partial mix factor for cancer risk level water quality standards (user entered).</t>
  </si>
  <si>
    <t>POTW's average flow in MGD (user entered).</t>
  </si>
  <si>
    <t>Average discharge flow of Industrial Users to be regulated through the local limits in MGD (user entered).</t>
  </si>
  <si>
    <t>Hauled waste flow discharged at the influent of the treatment plant in MGD (user entered).</t>
  </si>
  <si>
    <t>POTW's average flow in MGD (from Table 2(b), cell B34).</t>
  </si>
  <si>
    <t>NPDES permit limit or calculated WQBEL for a particular pollutant in mg/l (user entered)</t>
  </si>
  <si>
    <t>Removal efficiency across POTW as percent (Inf/Eff Removal (row 48), Inf/Sldg Removal (row 49), or Daily Removal (row 43) from 'Monitoring Data' worksheet, EPA default for specified treatment process, or user entered (column G)).</t>
  </si>
  <si>
    <t>Select Removal Efficiency</t>
  </si>
  <si>
    <t>Select removal efficiency for column E from drop down list.</t>
  </si>
  <si>
    <t>Receiving stream (upstream) flow used with chronic water quality standards in MGD (from Table 2(b), cell F34).</t>
  </si>
  <si>
    <t>State chronic water quality standard for a particular pollutant in mg/l (from PADEP Chapter 98.3c Table 5 or user entered)</t>
  </si>
  <si>
    <t>Receiving stream (upstream) flow used with acute water quality standards in MGD (from Table 2(b), cell G34).</t>
  </si>
  <si>
    <t>State acute water quality standard for a particular pollutant in mg/l (from PADEP Chapter 98.3c Table 5 or user entered)</t>
  </si>
  <si>
    <t>Receiving stream (upstream) flow used with cancer risk level human health water quality standards in MGD (from Table 2(b), cell I36).</t>
  </si>
  <si>
    <t>Receiving stream (upstream) flow used with threshold human health water quality standards in MGD (from Table 2(b), cell H34).</t>
  </si>
  <si>
    <t>(Qstr3 Qstr4 or Qdw)</t>
  </si>
  <si>
    <t>State human health water quality standard for a particular pollutant in mg/l (from PADEP Chapter 98.3c Table 5 or user entered).</t>
  </si>
  <si>
    <t>Select Basis of Standard</t>
  </si>
  <si>
    <t>Select the basis of the standard listed in column E from drop down list.  Selection of basis of the standard will determine which flow is entered in column C (Qstr3, Qstr4, or Qdw).</t>
  </si>
  <si>
    <t>8.34 * (Ccrit * (Q + Qpotw) - (Cstr * Q)) / (1-Rpotw/100); where Q is Qstr3, Qstr4, or Qdw</t>
  </si>
  <si>
    <t>Allowable headworks loading based on NPDES limits, from Table 3, column F.</t>
  </si>
  <si>
    <t>Allowable headworks loading based on chronic water quality criteria, from Table 4, column G.</t>
  </si>
  <si>
    <t>Allowable headworks loading based on acute water quality criteria, from Table 5, column G.</t>
  </si>
  <si>
    <t>Allowable headworks loading based on human health water quality criteria, from Table 6, column H.</t>
  </si>
  <si>
    <t>Allowable headworks loading based on water quality; lowest value from columns B through E for each pollutant.</t>
  </si>
  <si>
    <t>Removal efficiency prior to activated sludge treatment unit as percent (Prior to Act Sl ('Inhibition Removals' worksheet row 48), EPA default, or user entered).</t>
  </si>
  <si>
    <t>Placing an "X" in the cell under a treament unit will activate the inhibition calclations for that unit or the sludge incineration calculations.</t>
  </si>
  <si>
    <t>Receiving stream (upstream) flow used with threshold human health water quality standards in MGD (from Table 2(a), cell B17).</t>
  </si>
  <si>
    <r>
      <t>PMFcrl * 7.43 * (Q7-10)</t>
    </r>
    <r>
      <rPr>
        <vertAlign val="superscript"/>
        <sz val="12"/>
        <rFont val="Arial"/>
        <family val="2"/>
      </rPr>
      <t>0.874</t>
    </r>
    <r>
      <rPr>
        <sz val="12"/>
        <rFont val="Arial"/>
        <family val="2"/>
      </rPr>
      <t xml:space="preserve"> (data from Table 2(a), cell G17 and B17)</t>
    </r>
  </si>
  <si>
    <t>Q7-10 * PMFc (data from Table 2(a), cells B17 and E17); if cell E17 is blank, PMFc assumed to be 1.</t>
  </si>
  <si>
    <t>Q7-10 * PMFa (data from Table 2(a), cells B17 and F17); if cell F17 is blank, PMFa assumed to be 1.</t>
  </si>
  <si>
    <t>Qhm * PMFcrl (data from Table 2(a), cells C17 and G17); if cell G17 is blank, PMFcrl assumed to be 1; if cell C17 is blank, formula below is used:</t>
  </si>
  <si>
    <t>Receiving stream (upstream) flow used with water quality standards based on drinking water supply in MGD (from Table 2(a), cell D17).</t>
  </si>
  <si>
    <t>Removal efficiency prior to trickling filter treatment unit as percent (Prior to Trick Fil ('Inhibition Removals' worksheet row 49), EPA default, or user entered).</t>
  </si>
  <si>
    <t>Removal efficiency prior to nitrification treatment unit as percent (Prior to Nitrif ('Inhibition Removals' worksheet row 50), Prior to Act Sl (row 48), Prior to Trick Fil (row 49), EPA default, or user entered).</t>
  </si>
  <si>
    <t>Average sludge flow to digester in MGD (from Table 2(b), cell D34).</t>
  </si>
  <si>
    <t>POTW's average influent concentration in mg/l (from 'Monitoring Data' worksheet, row 43 or user entered).</t>
  </si>
  <si>
    <t>Average pollutant concentration in sludge sent to the digester in mg/l (from 'Inhibition Removals' worksheet row 43 or user entered).</t>
  </si>
  <si>
    <t>AHL (ACT. SLUDGE) =</t>
  </si>
  <si>
    <t>Allowable Headworks Loading based on inhibition of the activated sludge treatment units from Table 8, column F.</t>
  </si>
  <si>
    <t>AHL (TRICK. FILTER) =</t>
  </si>
  <si>
    <t>Allowable Headworks Loading based on inhibition of the trickling filter treatment units from Table 9, column F.</t>
  </si>
  <si>
    <t>AHL (NITRIF.) =</t>
  </si>
  <si>
    <t>Allowable Headworks Loading based on inhibition of the nitrification treatment units from Table 10, column F.</t>
  </si>
  <si>
    <t>AHL (DIG. - CONSERV.) =</t>
  </si>
  <si>
    <t>Allowable Headworks Loading based on inhibition of the anaerobic digester treatment units for conservative pollutants from Table 11 column F.</t>
  </si>
  <si>
    <t>AHL (DIG. - NON-CONS.) =</t>
  </si>
  <si>
    <t>Allowable Headworks Loading based on inhibition of the anaerobic digester treatment units for non-conservative pollutants from Table 12, column G.</t>
  </si>
  <si>
    <t>Most Stringent (INHIBITION)</t>
  </si>
  <si>
    <t>Lowest value for each pollutant from columns B through F.</t>
  </si>
  <si>
    <t>(Cmaxino - mg/l)</t>
  </si>
  <si>
    <t>(Cmaxino)</t>
  </si>
  <si>
    <t>Maximum Influent Concentration observed at treatment plant but not listed (or eliminated from) 'Monitoring Data' worksheet (user entered).</t>
  </si>
  <si>
    <t>Maximum Influent Concentration (from 'Monitoring Data' worksheet, row 44).</t>
  </si>
  <si>
    <t>8.34 * Cmaxin * Qpotw; where Cmaxin is the greater of Cmaxin and Cmaxino.</t>
  </si>
  <si>
    <t xml:space="preserve">AHL (INHIBITION) = </t>
  </si>
  <si>
    <t>Highest value for each pollutant from column G or J.</t>
  </si>
  <si>
    <r>
      <t>Red Bold</t>
    </r>
    <r>
      <rPr>
        <sz val="12"/>
        <rFont val="Arial"/>
        <family val="2"/>
      </rPr>
      <t xml:space="preserve"> in column K indicates that the allowable headworks loading is based on the maximum influent loading.</t>
    </r>
  </si>
  <si>
    <t>Average sludge flow to disposal in dry metric tons per day (from Table 2(b), cell E34).</t>
  </si>
  <si>
    <r>
      <t>Incinerator dispersion factor in ug/m</t>
    </r>
    <r>
      <rPr>
        <vertAlign val="superscript"/>
        <sz val="12"/>
        <rFont val="Arial"/>
        <family val="2"/>
      </rPr>
      <t>3</t>
    </r>
    <r>
      <rPr>
        <sz val="12"/>
        <rFont val="Arial"/>
        <family val="2"/>
      </rPr>
      <t>/g/sec (user entered in cell C732, from cell C732 for all other cells in this column).</t>
    </r>
  </si>
  <si>
    <r>
      <t>National ambient air quality standard in ug/m</t>
    </r>
    <r>
      <rPr>
        <vertAlign val="superscript"/>
        <sz val="12"/>
        <rFont val="Arial"/>
        <family val="2"/>
      </rPr>
      <t>3</t>
    </r>
    <r>
      <rPr>
        <sz val="12"/>
        <rFont val="Arial"/>
        <family val="2"/>
      </rPr>
      <t xml:space="preserve"> (from 40 CFR 50.12 for lead).</t>
    </r>
  </si>
  <si>
    <t>Average sludge flow to incineration in dry metric tons per day (user entered).</t>
  </si>
  <si>
    <t>Average sludge flow to incineration in dry metric tons per day (from Table 2(b), cell M34).</t>
  </si>
  <si>
    <t>AHL (LAND APPL.) =</t>
  </si>
  <si>
    <t>Allowable Headworks Loading based on land application sludge disposal from Table 14, column F.</t>
  </si>
  <si>
    <t>AHL (INCINERATION) =</t>
  </si>
  <si>
    <t>Allowable Headworks Loading based on incineration sludge disposal from Table 15, column L.</t>
  </si>
  <si>
    <t>Average concentration for a particular pollutant in mg/l for hauled waste discharged to the sludge processing units (from 'Monitoring Data' worksheet, row 43).</t>
  </si>
  <si>
    <t>Average flow in MGD for hauled waste discharged to the sludge processing units (from Table 2(b), cell L34).</t>
  </si>
  <si>
    <t>Allowable Headworks (SLUDGE)</t>
  </si>
  <si>
    <t>Lowest value for each pollutant from column B and C minus the hauled waste loading discharged to sludge processing (Lhws).</t>
  </si>
  <si>
    <t>Maximum Allowable</t>
  </si>
  <si>
    <t>Allowable Headworks Loading based on protection of water quality from Table 7, column F.</t>
  </si>
  <si>
    <t>Allowable Headworks Loading based on prevention of inhibition from Table 13, column K.</t>
  </si>
  <si>
    <t>AHL (SLUDGE) =</t>
  </si>
  <si>
    <t>Allowable Headworks Loading based on protection of sludge quality from Table 16, column G.</t>
  </si>
  <si>
    <t>AHL (INHIBITION) =</t>
  </si>
  <si>
    <t>MAHL</t>
  </si>
  <si>
    <t>Maximum allowable headworks loading is the lowest value for each pollutant from columns B through E.</t>
  </si>
  <si>
    <t>(Cback)</t>
  </si>
  <si>
    <t>(Qback)</t>
  </si>
  <si>
    <t>(Lback)</t>
  </si>
  <si>
    <t xml:space="preserve">(Cback)   </t>
  </si>
  <si>
    <t>Average nonindustrial background concentration for a particular pollutant in mg/l (from 'Monitoring Data' worksheet row 43 or user entered).</t>
  </si>
  <si>
    <t xml:space="preserve">(Qback)   </t>
  </si>
  <si>
    <t>Average nonindustrial background flow in MGD (calculated).</t>
  </si>
  <si>
    <t>Qback   =</t>
  </si>
  <si>
    <t>Qpotw - Qind - Qhwi  (values from Table 2(b), cells B34, C34, and K34)</t>
  </si>
  <si>
    <t xml:space="preserve">(Lback)   </t>
  </si>
  <si>
    <t>Average nonindustrial background loading to the POTW for a particular pollutant in pounds per day (calculated).</t>
  </si>
  <si>
    <t>Lback   =</t>
  </si>
  <si>
    <t>8.34 * Cback * Qback</t>
  </si>
  <si>
    <t>Average concentration for a particular pollutant in mg/l for hauled waste discharged at the POTW influent (from 'Monitoring Data' worksheet, row 43).</t>
  </si>
  <si>
    <t>Average flow in MGD for hauled waste discharged at the POTW influent (from Table 2(b), cell K34).</t>
  </si>
  <si>
    <t>MAHL - (MAHL * SF/100) - (MAHL * GA/100) - Lback - Lhwi</t>
  </si>
  <si>
    <t>Average discharge flow of Industrial Users to be regulated through the local limits in MGD (from Table 2(b), cell C34).</t>
  </si>
  <si>
    <t>Basis of Limitation</t>
  </si>
  <si>
    <t>An identification of the lowest allowable headworks loading from Table 17 columns B through D.</t>
  </si>
  <si>
    <r>
      <t>Red Bold</t>
    </r>
    <r>
      <rPr>
        <sz val="12"/>
        <rFont val="Arial"/>
        <family val="2"/>
      </rPr>
      <t xml:space="preserve"> in column C or D indicates a safety factor or growth allowance of less than 10%.</t>
    </r>
  </si>
  <si>
    <r>
      <t>Brown bold</t>
    </r>
    <r>
      <rPr>
        <sz val="12"/>
        <rFont val="Arial"/>
        <family val="2"/>
      </rPr>
      <t xml:space="preserve"> in column C or D indicates that the calculated allowable industrial loading or local limit is less stringent than the existing loading or limit.</t>
    </r>
  </si>
  <si>
    <r>
      <t>Green bold</t>
    </r>
    <r>
      <rPr>
        <sz val="12"/>
        <rFont val="Arial"/>
        <family val="2"/>
      </rPr>
      <t xml:space="preserve"> in column C or D indicates that the calculated allowable industrial loading or local limit is new or more stringent than the existing loading or limit.</t>
    </r>
  </si>
  <si>
    <r>
      <t>Red bold</t>
    </r>
    <r>
      <rPr>
        <sz val="12"/>
        <rFont val="Arial"/>
        <family val="2"/>
      </rPr>
      <t xml:space="preserve"> in column F indicates that the proposed local limit is less stringent than the calculated limit.</t>
    </r>
  </si>
  <si>
    <t>"X" in "Existing Limit" column (column H) indicates that a local limit exists but no limit was proposed based on the new evaluation.</t>
  </si>
  <si>
    <t>"X" in "Avg Inf Loading" column (column I) indicates that the average influent loading is greater than 60% of the MAHL (80% for Ammonia, BOD, TSS, Phosphorus, and Nitrogen if the MAHL is based on the design loading) (from Table 20 column D).</t>
  </si>
  <si>
    <t>"X" in "Max Inf Loading" column (column J) indicates that the maximum influent loading is greater than 80% of the MAHL (100% for Ammonia, BOD, TSS, Phosphorus, and Nitrogen if the MAHL is based on the design loading) (from Table 20 column F).</t>
  </si>
  <si>
    <t>"Need Limit?" in column G and</t>
  </si>
  <si>
    <t>"EPA Public Notice" in column G</t>
  </si>
  <si>
    <t>Indicates that the newly proposed local limit is less stringent that the existing local limit and therefore EPA would need to publish a public notice in the local paper prior to approval.</t>
  </si>
  <si>
    <t>Maximum Allowable Headworks Loading (from Table 17 column B).</t>
  </si>
  <si>
    <t>Average influent loading from 'Monitoring Data' worksheet row 47.</t>
  </si>
  <si>
    <t>(Linav - lbs/day)</t>
  </si>
  <si>
    <t>(Linav)</t>
  </si>
  <si>
    <t>(Linmax - lbs/d)</t>
  </si>
  <si>
    <t>(Linmax)</t>
  </si>
  <si>
    <t>(Linav)/(MAHL)*100</t>
  </si>
  <si>
    <t xml:space="preserve">Linmax = </t>
  </si>
  <si>
    <t>(Cinmax)</t>
  </si>
  <si>
    <t>Maximum Influent Concentration (from 'Monitoring Data' worksheet row 44)</t>
  </si>
  <si>
    <t>Maximum Influent Concentration converted to a loading using the POTW flow (from Table 2(b), cell B34).</t>
  </si>
  <si>
    <t>8.34 * (Cinmax) * (Qpotw)</t>
  </si>
  <si>
    <t>(Linmax)/(MAHL)*100</t>
  </si>
  <si>
    <r>
      <t xml:space="preserve">Where the MAHL for Ammonia, BOD, TSS, Phosphorus, and Nitrogen is based on the design loading, </t>
    </r>
    <r>
      <rPr>
        <b/>
        <sz val="12"/>
        <color rgb="FF339966"/>
        <rFont val="Arial"/>
        <family val="2"/>
      </rPr>
      <t>green bold</t>
    </r>
    <r>
      <rPr>
        <sz val="12"/>
        <rFont val="Arial"/>
        <family val="2"/>
      </rPr>
      <t xml:space="preserve"> indicates that the average percent loaded is greater than 80%.</t>
    </r>
  </si>
  <si>
    <r>
      <t>Green bold</t>
    </r>
    <r>
      <rPr>
        <sz val="12"/>
        <rFont val="Arial"/>
        <family val="2"/>
      </rPr>
      <t xml:space="preserve"> indicates that the average percent loaded is greater than 60% or the maximum percent loaded is greater than 80% for all pollutants except for Ammonia, BOD, TSS, Phosphorus, and Nitrogen where the MAHL for these pollutants is based on the design loading.</t>
    </r>
  </si>
  <si>
    <r>
      <t>Red bold</t>
    </r>
    <r>
      <rPr>
        <sz val="12"/>
        <rFont val="Arial"/>
        <family val="2"/>
      </rPr>
      <t xml:space="preserve"> indicates that the percent loaded (average or maximum) is greater than 100%.</t>
    </r>
  </si>
  <si>
    <t>Maximum allowable headworks loading (from Table 18 column B).</t>
  </si>
  <si>
    <t>Maximum Allowable Headworks Concentration - influent concentration necessary to meet effluent, sludge, and inhibition goals (calculated).</t>
  </si>
  <si>
    <t>More than 25% and less than or equal to 50% of all of the monitoring data is above the goal.</t>
  </si>
  <si>
    <t>More than 50% and less than or equal to 75% of all of the monitoring data is above the goal.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</si>
</sst>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
    <numFmt numFmtId="166" formatCode="0.00000"/>
    <numFmt numFmtId="167" formatCode="0.0"/>
    <numFmt numFmtId="168" formatCode="0.000000"/>
    <numFmt numFmtId="169" formatCode="0.0000000"/>
  </numFmts>
  <fonts count="13" x14ac:knownFonts="1">
    <font>
      <sz val="12"/>
      <name val="Arial"/>
    </font>
    <font>
      <sz val="12"/>
      <name val="Arial"/>
      <family val="2"/>
    </font>
    <font>
      <b/>
      <sz val="12"/>
      <name val="Arial"/>
      <family val="2"/>
    </font>
    <font>
      <sz val="12"/>
      <name val="Arial"/>
      <family val="2"/>
    </font>
    <font>
      <sz val="12"/>
      <color indexed="8"/>
      <name val="Arial"/>
      <family val="2"/>
    </font>
    <font>
      <b/>
      <sz val="12"/>
      <name val="Arial"/>
      <family val="2"/>
    </font>
    <font>
      <sz val="8"/>
      <name val="Arial"/>
      <family val="2"/>
    </font>
    <font>
      <sz val="12"/>
      <name val="Arial"/>
      <family val="2"/>
    </font>
    <font>
      <vertAlign val="superscript"/>
      <sz val="12"/>
      <name val="Arial"/>
      <family val="2"/>
    </font>
    <font>
      <b/>
      <sz val="12"/>
      <color indexed="10"/>
      <name val="Arial"/>
      <family val="2"/>
    </font>
    <font>
      <b/>
      <sz val="12"/>
      <color indexed="57"/>
      <name val="Arial"/>
      <family val="2"/>
    </font>
    <font>
      <b/>
      <sz val="12"/>
      <color indexed="60"/>
      <name val="Arial"/>
      <family val="2"/>
    </font>
    <font>
      <b/>
      <sz val="12"/>
      <color rgb="FF339966"/>
      <name val="Arial"/>
      <family val="2"/>
    </font>
  </fonts>
  <fills count="25">
    <fill>
      <patternFill patternType="none"/>
    </fill>
    <fill>
      <patternFill patternType="gray125"/>
    </fill>
    <fill>
      <patternFill patternType="solid">
        <fgColor indexed="22"/>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3"/>
        <bgColor indexed="22"/>
      </patternFill>
    </fill>
    <fill>
      <patternFill patternType="solid">
        <fgColor indexed="13"/>
      </patternFill>
    </fill>
    <fill>
      <patternFill patternType="solid">
        <fgColor indexed="22"/>
        <bgColor indexed="13"/>
      </patternFill>
    </fill>
    <fill>
      <patternFill patternType="solid">
        <fgColor indexed="51"/>
        <bgColor indexed="64"/>
      </patternFill>
    </fill>
    <fill>
      <patternFill patternType="solid">
        <fgColor indexed="44"/>
        <bgColor indexed="64"/>
      </patternFill>
    </fill>
    <fill>
      <patternFill patternType="solid">
        <fgColor indexed="22"/>
        <bgColor indexed="22"/>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rgb="FFFFCC00"/>
        <bgColor indexed="64"/>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FF00"/>
        <bgColor indexed="22"/>
      </patternFill>
    </fill>
  </fills>
  <borders count="62">
    <border>
      <left/>
      <right/>
      <top/>
      <bottom/>
      <diagonal/>
    </border>
    <border>
      <left style="medium">
        <color indexed="8"/>
      </left>
      <right/>
      <top style="medium">
        <color indexed="8"/>
      </top>
      <bottom/>
      <diagonal/>
    </border>
    <border>
      <left style="medium">
        <color indexed="8"/>
      </left>
      <right/>
      <top/>
      <bottom/>
      <diagonal/>
    </border>
    <border>
      <left/>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8"/>
      </left>
      <right/>
      <top style="medium">
        <color indexed="8"/>
      </top>
      <bottom style="medium">
        <color indexed="8"/>
      </bottom>
      <diagonal/>
    </border>
    <border>
      <left/>
      <right/>
      <top style="medium">
        <color indexed="64"/>
      </top>
      <bottom/>
      <diagonal/>
    </border>
    <border>
      <left/>
      <right/>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64"/>
      </left>
      <right style="medium">
        <color indexed="8"/>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style="thick">
        <color indexed="64"/>
      </left>
      <right/>
      <top/>
      <bottom/>
      <diagonal/>
    </border>
    <border>
      <left style="thick">
        <color indexed="64"/>
      </left>
      <right/>
      <top style="thick">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medium">
        <color indexed="8"/>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right style="thick">
        <color indexed="64"/>
      </right>
      <top/>
      <bottom/>
      <diagonal/>
    </border>
    <border>
      <left/>
      <right style="thick">
        <color indexed="64"/>
      </right>
      <top style="thick">
        <color indexed="64"/>
      </top>
      <bottom/>
      <diagonal/>
    </border>
    <border>
      <left/>
      <right/>
      <top/>
      <bottom style="thick">
        <color indexed="8"/>
      </bottom>
      <diagonal/>
    </border>
    <border>
      <left/>
      <right/>
      <top style="thick">
        <color indexed="64"/>
      </top>
      <bottom/>
      <diagonal/>
    </border>
    <border>
      <left style="thick">
        <color indexed="64"/>
      </left>
      <right/>
      <top/>
      <bottom style="thick">
        <color auto="1"/>
      </bottom>
      <diagonal/>
    </border>
    <border>
      <left/>
      <right/>
      <top/>
      <bottom style="thick">
        <color auto="1"/>
      </bottom>
      <diagonal/>
    </border>
    <border>
      <left/>
      <right style="thick">
        <color indexed="64"/>
      </right>
      <top/>
      <bottom style="thick">
        <color auto="1"/>
      </bottom>
      <diagonal/>
    </border>
  </borders>
  <cellStyleXfs count="1">
    <xf numFmtId="0" fontId="0" fillId="0" borderId="0"/>
  </cellStyleXfs>
  <cellXfs count="415">
    <xf numFmtId="0" fontId="0" fillId="0" borderId="0" xfId="0"/>
    <xf numFmtId="0" fontId="0" fillId="0" borderId="0" xfId="0" applyBorder="1"/>
    <xf numFmtId="0" fontId="0" fillId="0" borderId="12" xfId="0" applyBorder="1"/>
    <xf numFmtId="0" fontId="0" fillId="5" borderId="13" xfId="0" applyFill="1" applyBorder="1"/>
    <xf numFmtId="0" fontId="0" fillId="5" borderId="14" xfId="0" applyFill="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12" xfId="0" applyFill="1" applyBorder="1"/>
    <xf numFmtId="0" fontId="0" fillId="0" borderId="17" xfId="0" applyFill="1" applyBorder="1"/>
    <xf numFmtId="0" fontId="0" fillId="0" borderId="16" xfId="0" applyFill="1" applyBorder="1"/>
    <xf numFmtId="0" fontId="0" fillId="9" borderId="12" xfId="0" applyNumberFormat="1" applyFill="1" applyBorder="1"/>
    <xf numFmtId="0" fontId="0" fillId="10" borderId="19" xfId="0" applyFill="1" applyBorder="1"/>
    <xf numFmtId="0" fontId="0" fillId="0" borderId="0" xfId="0" applyFill="1" applyBorder="1"/>
    <xf numFmtId="0" fontId="0" fillId="12" borderId="12" xfId="0" applyFill="1" applyBorder="1"/>
    <xf numFmtId="0" fontId="0" fillId="5" borderId="31" xfId="0" applyFill="1" applyBorder="1"/>
    <xf numFmtId="14" fontId="0" fillId="3" borderId="32" xfId="0" applyNumberFormat="1" applyFill="1" applyBorder="1" applyProtection="1">
      <protection locked="0"/>
    </xf>
    <xf numFmtId="0" fontId="0" fillId="0" borderId="32" xfId="0" applyBorder="1"/>
    <xf numFmtId="0" fontId="0" fillId="9" borderId="32" xfId="0" applyFill="1" applyBorder="1"/>
    <xf numFmtId="0" fontId="0" fillId="10" borderId="33" xfId="0" applyFill="1" applyBorder="1"/>
    <xf numFmtId="0" fontId="0" fillId="3" borderId="16" xfId="0" applyNumberFormat="1" applyFill="1" applyBorder="1" applyProtection="1">
      <protection locked="0"/>
    </xf>
    <xf numFmtId="0" fontId="0" fillId="3" borderId="12" xfId="0" applyNumberFormat="1" applyFill="1" applyBorder="1" applyProtection="1">
      <protection locked="0"/>
    </xf>
    <xf numFmtId="0" fontId="0" fillId="3" borderId="17" xfId="0" applyNumberFormat="1" applyFill="1" applyBorder="1" applyProtection="1">
      <protection locked="0"/>
    </xf>
    <xf numFmtId="0" fontId="0" fillId="3" borderId="40" xfId="0" applyFill="1" applyBorder="1"/>
    <xf numFmtId="0" fontId="9" fillId="0" borderId="39" xfId="0" applyFont="1" applyBorder="1"/>
    <xf numFmtId="0" fontId="0" fillId="4" borderId="16" xfId="0" applyNumberFormat="1" applyFill="1" applyBorder="1" applyProtection="1"/>
    <xf numFmtId="0" fontId="0" fillId="4" borderId="12" xfId="0" applyNumberFormat="1" applyFill="1" applyBorder="1" applyProtection="1"/>
    <xf numFmtId="0" fontId="0" fillId="4" borderId="18" xfId="0" applyNumberFormat="1" applyFill="1" applyBorder="1" applyProtection="1"/>
    <xf numFmtId="0" fontId="0" fillId="4" borderId="19" xfId="0" applyNumberFormat="1" applyFill="1" applyBorder="1" applyProtection="1"/>
    <xf numFmtId="0" fontId="0" fillId="9" borderId="12" xfId="0" applyNumberFormat="1" applyFill="1" applyBorder="1" applyProtection="1"/>
    <xf numFmtId="0" fontId="0" fillId="0" borderId="12" xfId="0" applyNumberFormat="1" applyFill="1" applyBorder="1" applyProtection="1"/>
    <xf numFmtId="0" fontId="0" fillId="0" borderId="17" xfId="0" applyNumberFormat="1" applyFill="1" applyBorder="1" applyProtection="1"/>
    <xf numFmtId="0" fontId="0" fillId="0" borderId="19" xfId="0" applyNumberFormat="1" applyFill="1" applyBorder="1" applyProtection="1"/>
    <xf numFmtId="0" fontId="0" fillId="0" borderId="20" xfId="0" applyNumberFormat="1" applyFill="1" applyBorder="1" applyProtection="1"/>
    <xf numFmtId="0" fontId="0" fillId="0" borderId="16" xfId="0" applyNumberFormat="1" applyFill="1" applyBorder="1" applyProtection="1"/>
    <xf numFmtId="0" fontId="0" fillId="0" borderId="18" xfId="0" applyNumberFormat="1" applyFill="1" applyBorder="1" applyProtection="1"/>
    <xf numFmtId="0" fontId="0" fillId="10" borderId="19" xfId="0" applyNumberFormat="1" applyFill="1" applyBorder="1" applyProtection="1"/>
    <xf numFmtId="0" fontId="0" fillId="3" borderId="12" xfId="0" applyFill="1" applyBorder="1" applyProtection="1">
      <protection locked="0"/>
    </xf>
    <xf numFmtId="0" fontId="7" fillId="3" borderId="12" xfId="0" applyFont="1" applyFill="1" applyBorder="1" applyProtection="1">
      <protection locked="0"/>
    </xf>
    <xf numFmtId="164" fontId="0" fillId="0" borderId="12" xfId="0" applyNumberFormat="1" applyBorder="1"/>
    <xf numFmtId="164" fontId="0" fillId="0" borderId="17" xfId="0" applyNumberFormat="1" applyBorder="1"/>
    <xf numFmtId="164" fontId="0" fillId="0" borderId="16" xfId="0" applyNumberFormat="1" applyBorder="1"/>
    <xf numFmtId="164" fontId="0" fillId="4" borderId="16" xfId="0" applyNumberFormat="1" applyFill="1" applyBorder="1" applyProtection="1"/>
    <xf numFmtId="164" fontId="0" fillId="4" borderId="12" xfId="0" applyNumberFormat="1" applyFill="1" applyBorder="1" applyProtection="1"/>
    <xf numFmtId="164" fontId="0" fillId="0" borderId="12" xfId="0" applyNumberFormat="1" applyFill="1" applyBorder="1" applyProtection="1"/>
    <xf numFmtId="164" fontId="0" fillId="0" borderId="17" xfId="0" applyNumberFormat="1" applyFill="1" applyBorder="1" applyProtection="1"/>
    <xf numFmtId="164" fontId="0" fillId="0" borderId="16" xfId="0" applyNumberFormat="1" applyFill="1" applyBorder="1" applyProtection="1"/>
    <xf numFmtId="0" fontId="0" fillId="3" borderId="16" xfId="0" applyFill="1" applyBorder="1" applyProtection="1">
      <protection locked="0"/>
    </xf>
    <xf numFmtId="0" fontId="0" fillId="15" borderId="12" xfId="0" applyNumberFormat="1" applyFill="1" applyBorder="1" applyProtection="1"/>
    <xf numFmtId="0" fontId="7" fillId="3" borderId="12" xfId="0" applyNumberFormat="1" applyFont="1" applyFill="1" applyBorder="1" applyProtection="1">
      <protection locked="0"/>
    </xf>
    <xf numFmtId="0" fontId="0" fillId="17" borderId="16" xfId="0" applyNumberFormat="1" applyFill="1" applyBorder="1" applyProtection="1">
      <protection locked="0"/>
    </xf>
    <xf numFmtId="0" fontId="0" fillId="17" borderId="12" xfId="0" applyNumberFormat="1" applyFill="1" applyBorder="1" applyProtection="1">
      <protection locked="0"/>
    </xf>
    <xf numFmtId="0" fontId="0" fillId="17" borderId="17" xfId="0" applyNumberFormat="1" applyFill="1" applyBorder="1" applyProtection="1">
      <protection locked="0"/>
    </xf>
    <xf numFmtId="0" fontId="0" fillId="17" borderId="12" xfId="0" applyFill="1" applyBorder="1" applyProtection="1">
      <protection locked="0"/>
    </xf>
    <xf numFmtId="0" fontId="0" fillId="17" borderId="16" xfId="0" applyFill="1" applyBorder="1" applyProtection="1">
      <protection locked="0"/>
    </xf>
    <xf numFmtId="0" fontId="0" fillId="5" borderId="13" xfId="0" applyFill="1" applyBorder="1" applyProtection="1">
      <protection locked="0"/>
    </xf>
    <xf numFmtId="0" fontId="0" fillId="5" borderId="14" xfId="0" applyFill="1" applyBorder="1" applyProtection="1">
      <protection locked="0"/>
    </xf>
    <xf numFmtId="0" fontId="0" fillId="0" borderId="44" xfId="0" applyBorder="1"/>
    <xf numFmtId="164" fontId="0" fillId="0" borderId="44" xfId="0" applyNumberFormat="1" applyBorder="1"/>
    <xf numFmtId="0" fontId="0" fillId="0" borderId="44" xfId="0" applyFill="1" applyBorder="1"/>
    <xf numFmtId="0" fontId="0" fillId="0" borderId="45" xfId="0" applyBorder="1"/>
    <xf numFmtId="0" fontId="1" fillId="5" borderId="15" xfId="0" applyFont="1" applyFill="1" applyBorder="1"/>
    <xf numFmtId="0" fontId="0" fillId="0" borderId="44" xfId="0" applyNumberFormat="1" applyFill="1" applyBorder="1" applyProtection="1"/>
    <xf numFmtId="164" fontId="0" fillId="0" borderId="44" xfId="0" applyNumberFormat="1" applyFill="1" applyBorder="1" applyProtection="1"/>
    <xf numFmtId="0" fontId="0" fillId="0" borderId="45" xfId="0" applyNumberFormat="1" applyFill="1" applyBorder="1" applyProtection="1"/>
    <xf numFmtId="0" fontId="1" fillId="5" borderId="15" xfId="0" applyFont="1" applyFill="1" applyBorder="1" applyProtection="1">
      <protection locked="0"/>
    </xf>
    <xf numFmtId="0" fontId="1" fillId="5" borderId="14" xfId="0" applyFont="1" applyFill="1" applyBorder="1"/>
    <xf numFmtId="0" fontId="1" fillId="5" borderId="14" xfId="0" applyFont="1" applyFill="1" applyBorder="1" applyProtection="1">
      <protection locked="0"/>
    </xf>
    <xf numFmtId="14" fontId="1" fillId="3" borderId="32" xfId="0" applyNumberFormat="1" applyFont="1" applyFill="1" applyBorder="1" applyProtection="1">
      <protection locked="0"/>
    </xf>
    <xf numFmtId="0" fontId="0" fillId="18" borderId="39" xfId="0" applyFill="1" applyBorder="1"/>
    <xf numFmtId="0" fontId="7" fillId="17" borderId="12" xfId="0" applyNumberFormat="1" applyFont="1" applyFill="1" applyBorder="1" applyProtection="1">
      <protection locked="0"/>
    </xf>
    <xf numFmtId="0" fontId="1" fillId="17" borderId="12" xfId="0" applyNumberFormat="1" applyFont="1" applyFill="1" applyBorder="1" applyProtection="1">
      <protection locked="0"/>
    </xf>
    <xf numFmtId="0" fontId="1" fillId="17" borderId="16" xfId="0" applyNumberFormat="1" applyFont="1" applyFill="1" applyBorder="1" applyProtection="1">
      <protection locked="0"/>
    </xf>
    <xf numFmtId="0" fontId="7" fillId="17" borderId="16" xfId="0" applyNumberFormat="1" applyFont="1" applyFill="1" applyBorder="1" applyProtection="1">
      <protection locked="0"/>
    </xf>
    <xf numFmtId="0" fontId="7" fillId="17" borderId="12" xfId="0" applyFont="1" applyFill="1" applyBorder="1" applyProtection="1">
      <protection locked="0"/>
    </xf>
    <xf numFmtId="0" fontId="1" fillId="5" borderId="13" xfId="0" applyFont="1" applyFill="1" applyBorder="1" applyProtection="1">
      <protection locked="0"/>
    </xf>
    <xf numFmtId="0" fontId="0" fillId="19" borderId="39" xfId="0" applyFill="1" applyBorder="1"/>
    <xf numFmtId="0" fontId="0" fillId="20" borderId="39" xfId="0" applyFill="1" applyBorder="1"/>
    <xf numFmtId="0" fontId="0" fillId="20" borderId="16" xfId="0" applyNumberFormat="1" applyFill="1" applyBorder="1" applyProtection="1">
      <protection locked="0"/>
    </xf>
    <xf numFmtId="14" fontId="0" fillId="21" borderId="32" xfId="0" applyNumberFormat="1" applyFill="1" applyBorder="1" applyProtection="1"/>
    <xf numFmtId="14" fontId="1" fillId="21" borderId="32" xfId="0" applyNumberFormat="1" applyFont="1" applyFill="1" applyBorder="1" applyProtection="1"/>
    <xf numFmtId="14" fontId="0" fillId="21" borderId="49" xfId="0" applyNumberFormat="1" applyFill="1" applyBorder="1" applyProtection="1"/>
    <xf numFmtId="0" fontId="0" fillId="17" borderId="51" xfId="0" applyNumberFormat="1" applyFill="1" applyBorder="1" applyProtection="1">
      <protection locked="0"/>
    </xf>
    <xf numFmtId="0" fontId="0" fillId="3" borderId="51" xfId="0" applyNumberFormat="1" applyFill="1" applyBorder="1" applyProtection="1">
      <protection locked="0"/>
    </xf>
    <xf numFmtId="0" fontId="0" fillId="3" borderId="52" xfId="0" applyNumberFormat="1" applyFill="1" applyBorder="1" applyProtection="1">
      <protection locked="0"/>
    </xf>
    <xf numFmtId="0" fontId="0" fillId="17" borderId="50" xfId="0" applyNumberFormat="1" applyFill="1" applyBorder="1" applyProtection="1">
      <protection locked="0"/>
    </xf>
    <xf numFmtId="0" fontId="0" fillId="0" borderId="51" xfId="0" applyBorder="1"/>
    <xf numFmtId="0" fontId="0" fillId="17" borderId="52" xfId="0" applyNumberFormat="1" applyFill="1" applyBorder="1" applyProtection="1">
      <protection locked="0"/>
    </xf>
    <xf numFmtId="0" fontId="0" fillId="3" borderId="50" xfId="0" applyNumberFormat="1" applyFill="1" applyBorder="1" applyProtection="1">
      <protection locked="0"/>
    </xf>
    <xf numFmtId="0" fontId="0" fillId="0" borderId="31" xfId="0" applyBorder="1"/>
    <xf numFmtId="0" fontId="0" fillId="0" borderId="13" xfId="0" applyBorder="1"/>
    <xf numFmtId="0" fontId="0" fillId="0" borderId="14" xfId="0" applyBorder="1"/>
    <xf numFmtId="0" fontId="0" fillId="0" borderId="53" xfId="0" applyBorder="1"/>
    <xf numFmtId="0" fontId="0" fillId="0" borderId="15" xfId="0" applyBorder="1"/>
    <xf numFmtId="0" fontId="0" fillId="4" borderId="13" xfId="0" applyNumberFormat="1" applyFill="1" applyBorder="1" applyProtection="1"/>
    <xf numFmtId="0" fontId="0" fillId="4" borderId="14" xfId="0" applyNumberFormat="1" applyFill="1" applyBorder="1" applyProtection="1"/>
    <xf numFmtId="0" fontId="0" fillId="0" borderId="14" xfId="0" applyNumberFormat="1" applyFill="1" applyBorder="1" applyProtection="1"/>
    <xf numFmtId="0" fontId="0" fillId="0" borderId="53" xfId="0" applyNumberFormat="1" applyFill="1" applyBorder="1" applyProtection="1"/>
    <xf numFmtId="0" fontId="0" fillId="0" borderId="15" xfId="0" applyNumberFormat="1" applyFill="1" applyBorder="1" applyProtection="1"/>
    <xf numFmtId="0" fontId="0" fillId="0" borderId="13" xfId="0" applyNumberFormat="1" applyFill="1" applyBorder="1" applyProtection="1"/>
    <xf numFmtId="14" fontId="0" fillId="3" borderId="49" xfId="0" applyNumberFormat="1" applyFill="1" applyBorder="1" applyProtection="1">
      <protection locked="0"/>
    </xf>
    <xf numFmtId="0" fontId="0" fillId="0" borderId="50" xfId="0" applyFill="1" applyBorder="1"/>
    <xf numFmtId="0" fontId="0" fillId="0" borderId="51" xfId="0" applyFill="1" applyBorder="1"/>
    <xf numFmtId="0" fontId="0" fillId="0" borderId="54" xfId="0" applyFill="1" applyBorder="1"/>
    <xf numFmtId="0" fontId="0" fillId="0" borderId="52" xfId="0" applyFill="1" applyBorder="1"/>
    <xf numFmtId="0" fontId="0" fillId="21" borderId="51" xfId="0" applyNumberFormat="1" applyFill="1" applyBorder="1"/>
    <xf numFmtId="0" fontId="1" fillId="9" borderId="32" xfId="0" applyFont="1" applyFill="1" applyBorder="1"/>
    <xf numFmtId="0" fontId="1" fillId="22" borderId="49" xfId="0" applyFont="1" applyFill="1" applyBorder="1"/>
    <xf numFmtId="0" fontId="1" fillId="10" borderId="33" xfId="0" applyFont="1" applyFill="1" applyBorder="1"/>
    <xf numFmtId="0" fontId="0" fillId="23" borderId="19" xfId="0" applyFill="1" applyBorder="1"/>
    <xf numFmtId="0" fontId="0" fillId="22" borderId="51" xfId="0" applyFill="1" applyBorder="1"/>
    <xf numFmtId="0" fontId="0" fillId="21" borderId="19" xfId="0" applyFill="1" applyBorder="1"/>
    <xf numFmtId="0" fontId="0" fillId="0" borderId="55" xfId="0" applyBorder="1"/>
    <xf numFmtId="0" fontId="0" fillId="0" borderId="39" xfId="0" applyBorder="1"/>
    <xf numFmtId="0" fontId="1" fillId="5" borderId="13" xfId="0" applyFont="1" applyFill="1" applyBorder="1"/>
    <xf numFmtId="0" fontId="0" fillId="0" borderId="56" xfId="0" applyBorder="1"/>
    <xf numFmtId="0" fontId="4" fillId="0" borderId="1" xfId="0" applyNumberFormat="1" applyFont="1" applyBorder="1" applyAlignment="1" applyProtection="1">
      <alignment vertical="center"/>
    </xf>
    <xf numFmtId="0" fontId="4" fillId="0" borderId="1" xfId="0" applyNumberFormat="1" applyFont="1" applyFill="1" applyBorder="1" applyAlignment="1" applyProtection="1">
      <alignment vertical="center"/>
    </xf>
    <xf numFmtId="0" fontId="3" fillId="0" borderId="1" xfId="0" applyNumberFormat="1" applyFont="1" applyBorder="1" applyAlignment="1" applyProtection="1">
      <alignment vertical="center"/>
    </xf>
    <xf numFmtId="0" fontId="1" fillId="0" borderId="0" xfId="0" applyNumberFormat="1" applyFont="1" applyAlignment="1">
      <alignment vertical="center"/>
    </xf>
    <xf numFmtId="0" fontId="2" fillId="0" borderId="0" xfId="0" applyNumberFormat="1" applyFont="1" applyAlignment="1">
      <alignment vertical="center"/>
    </xf>
    <xf numFmtId="0" fontId="5" fillId="0" borderId="0" xfId="0" applyNumberFormat="1" applyFont="1" applyAlignment="1">
      <alignment vertical="center"/>
    </xf>
    <xf numFmtId="0" fontId="1" fillId="0" borderId="8" xfId="0" applyNumberFormat="1" applyFont="1" applyBorder="1" applyAlignment="1">
      <alignment horizontal="center" vertical="center"/>
    </xf>
    <xf numFmtId="0" fontId="7"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0" fontId="7"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7" fillId="3" borderId="11" xfId="0" applyNumberFormat="1" applyFont="1" applyFill="1" applyBorder="1" applyAlignment="1" applyProtection="1">
      <alignment horizontal="center" vertical="center"/>
      <protection locked="0"/>
    </xf>
    <xf numFmtId="0" fontId="1" fillId="0" borderId="0" xfId="0" applyNumberFormat="1" applyFont="1" applyFill="1" applyBorder="1" applyAlignment="1">
      <alignment vertic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4" xfId="0" applyNumberFormat="1" applyFont="1" applyFill="1" applyBorder="1" applyAlignment="1">
      <alignment horizontal="center" vertical="center"/>
    </xf>
    <xf numFmtId="0" fontId="3" fillId="0" borderId="5" xfId="0" applyNumberFormat="1" applyFont="1" applyBorder="1" applyAlignment="1">
      <alignment horizontal="center" vertical="center"/>
    </xf>
    <xf numFmtId="0" fontId="1" fillId="0" borderId="5" xfId="0" applyNumberFormat="1" applyFont="1" applyFill="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vertical="center"/>
    </xf>
    <xf numFmtId="0" fontId="3" fillId="0" borderId="6" xfId="0" applyNumberFormat="1" applyFont="1" applyBorder="1" applyAlignment="1">
      <alignment horizontal="center" vertical="center"/>
    </xf>
    <xf numFmtId="0" fontId="3" fillId="3" borderId="1" xfId="0" applyNumberFormat="1" applyFont="1" applyFill="1" applyBorder="1" applyAlignment="1" applyProtection="1">
      <alignment horizontal="center" vertical="center"/>
      <protection locked="0"/>
    </xf>
    <xf numFmtId="0" fontId="4" fillId="3"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xf>
    <xf numFmtId="0" fontId="3" fillId="3" borderId="7" xfId="0" applyNumberFormat="1" applyFont="1" applyFill="1" applyBorder="1" applyAlignment="1" applyProtection="1">
      <alignment horizontal="center" vertical="center"/>
      <protection locked="0"/>
    </xf>
    <xf numFmtId="0" fontId="1" fillId="17" borderId="7" xfId="0" applyNumberFormat="1" applyFont="1" applyFill="1" applyBorder="1" applyAlignment="1" applyProtection="1">
      <alignment horizontal="center" vertical="center"/>
      <protection locked="0"/>
    </xf>
    <xf numFmtId="0" fontId="1" fillId="0" borderId="0" xfId="0" applyNumberFormat="1" applyFont="1" applyBorder="1" applyAlignment="1">
      <alignment vertical="center"/>
    </xf>
    <xf numFmtId="0" fontId="3" fillId="0" borderId="3"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protection locked="0"/>
    </xf>
    <xf numFmtId="0" fontId="1" fillId="0" borderId="3"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Alignment="1">
      <alignment vertical="center"/>
    </xf>
    <xf numFmtId="164"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164" fontId="3" fillId="0" borderId="0" xfId="0" applyNumberFormat="1" applyFont="1" applyAlignment="1">
      <alignment vertical="center"/>
    </xf>
    <xf numFmtId="0" fontId="3" fillId="0" borderId="0" xfId="0" applyNumberFormat="1" applyFont="1" applyFill="1" applyBorder="1" applyAlignment="1">
      <alignment vertical="center"/>
    </xf>
    <xf numFmtId="0" fontId="0" fillId="0" borderId="0" xfId="0"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horizontal="left" vertical="center"/>
    </xf>
    <xf numFmtId="0" fontId="1" fillId="0" borderId="0" xfId="0" applyNumberFormat="1" applyFont="1" applyAlignment="1">
      <alignment horizontal="left" vertical="center"/>
    </xf>
    <xf numFmtId="0" fontId="1" fillId="0" borderId="0" xfId="0" applyNumberFormat="1" applyFont="1" applyAlignment="1" applyProtection="1">
      <alignment vertical="center"/>
      <protection locked="0"/>
    </xf>
    <xf numFmtId="0" fontId="3" fillId="0" borderId="1" xfId="0" applyNumberFormat="1" applyFont="1" applyBorder="1" applyAlignment="1">
      <alignment vertical="center"/>
    </xf>
    <xf numFmtId="0" fontId="1" fillId="0" borderId="3" xfId="0" applyNumberFormat="1" applyFont="1" applyBorder="1" applyAlignment="1">
      <alignment vertical="center"/>
    </xf>
    <xf numFmtId="0" fontId="1" fillId="0" borderId="22" xfId="0" applyNumberFormat="1" applyFont="1" applyBorder="1" applyAlignment="1">
      <alignment vertical="center"/>
    </xf>
    <xf numFmtId="0" fontId="1" fillId="0" borderId="2" xfId="0" applyNumberFormat="1" applyFont="1" applyBorder="1" applyAlignment="1">
      <alignment vertical="center"/>
    </xf>
    <xf numFmtId="0" fontId="1" fillId="0" borderId="23" xfId="0" applyNumberFormat="1" applyFont="1" applyBorder="1" applyAlignment="1">
      <alignment vertical="center"/>
    </xf>
    <xf numFmtId="0" fontId="1" fillId="0" borderId="6" xfId="0" applyNumberFormat="1" applyFont="1" applyBorder="1" applyAlignment="1">
      <alignment horizontal="center" vertical="center"/>
    </xf>
    <xf numFmtId="0" fontId="1" fillId="0" borderId="1" xfId="0" applyNumberFormat="1" applyFont="1" applyBorder="1" applyAlignment="1">
      <alignment vertical="center"/>
    </xf>
    <xf numFmtId="0" fontId="3"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2" xfId="0" applyNumberFormat="1" applyFont="1" applyBorder="1" applyAlignment="1">
      <alignment horizontal="center" vertical="center"/>
    </xf>
    <xf numFmtId="0" fontId="4" fillId="0" borderId="1" xfId="0" applyNumberFormat="1" applyFont="1" applyBorder="1" applyAlignment="1">
      <alignment vertical="center"/>
    </xf>
    <xf numFmtId="0" fontId="4" fillId="0" borderId="7" xfId="0" applyNumberFormat="1" applyFont="1" applyBorder="1" applyAlignment="1" applyProtection="1">
      <alignment vertical="center"/>
    </xf>
    <xf numFmtId="0" fontId="4" fillId="3" borderId="1" xfId="0" applyNumberFormat="1" applyFont="1" applyFill="1" applyBorder="1" applyAlignment="1" applyProtection="1">
      <alignment vertical="center"/>
      <protection locked="0"/>
    </xf>
    <xf numFmtId="2" fontId="4" fillId="0" borderId="36" xfId="0" applyNumberFormat="1" applyFont="1" applyFill="1" applyBorder="1" applyAlignment="1" applyProtection="1">
      <alignment vertical="center"/>
    </xf>
    <xf numFmtId="165" fontId="4" fillId="0" borderId="4" xfId="0" applyNumberFormat="1" applyFont="1" applyBorder="1" applyAlignment="1">
      <alignment vertical="center"/>
    </xf>
    <xf numFmtId="0" fontId="1" fillId="3" borderId="7" xfId="0" applyNumberFormat="1" applyFont="1" applyFill="1" applyBorder="1" applyAlignment="1" applyProtection="1">
      <alignment horizontal="right" vertical="center"/>
      <protection locked="0"/>
    </xf>
    <xf numFmtId="165" fontId="4" fillId="0" borderId="0" xfId="0" applyNumberFormat="1" applyFont="1" applyBorder="1" applyAlignment="1">
      <alignment vertical="center"/>
    </xf>
    <xf numFmtId="2" fontId="4" fillId="0" borderId="30" xfId="0" applyNumberFormat="1" applyFont="1" applyFill="1" applyBorder="1" applyAlignment="1" applyProtection="1">
      <alignment vertical="center"/>
    </xf>
    <xf numFmtId="164" fontId="1" fillId="0" borderId="0" xfId="0" applyNumberFormat="1" applyFont="1" applyAlignment="1">
      <alignment vertical="center"/>
    </xf>
    <xf numFmtId="0" fontId="4" fillId="0" borderId="1" xfId="0" applyNumberFormat="1" applyFont="1" applyFill="1" applyBorder="1" applyAlignment="1" applyProtection="1">
      <alignment vertical="center"/>
      <protection locked="0"/>
    </xf>
    <xf numFmtId="0" fontId="4" fillId="5" borderId="7" xfId="0" applyNumberFormat="1" applyFont="1" applyFill="1" applyBorder="1" applyAlignment="1" applyProtection="1">
      <alignment vertical="center"/>
    </xf>
    <xf numFmtId="0" fontId="4" fillId="5" borderId="1" xfId="0" applyNumberFormat="1" applyFont="1" applyFill="1" applyBorder="1" applyAlignment="1" applyProtection="1">
      <alignment vertical="center"/>
      <protection locked="0"/>
    </xf>
    <xf numFmtId="0" fontId="1" fillId="5" borderId="11" xfId="0" applyNumberFormat="1" applyFont="1" applyFill="1" applyBorder="1" applyAlignment="1" applyProtection="1">
      <alignment horizontal="center" vertical="center"/>
      <protection locked="0"/>
    </xf>
    <xf numFmtId="2" fontId="4" fillId="5" borderId="30" xfId="0" applyNumberFormat="1" applyFont="1" applyFill="1" applyBorder="1" applyAlignment="1" applyProtection="1">
      <alignment vertical="center"/>
    </xf>
    <xf numFmtId="165" fontId="4" fillId="5" borderId="4" xfId="0" applyNumberFormat="1" applyFont="1" applyFill="1" applyBorder="1" applyAlignment="1">
      <alignment vertical="center"/>
    </xf>
    <xf numFmtId="0" fontId="1" fillId="5" borderId="7" xfId="0" applyNumberFormat="1" applyFont="1" applyFill="1" applyBorder="1" applyAlignment="1" applyProtection="1">
      <alignment horizontal="right" vertical="center"/>
      <protection locked="0"/>
    </xf>
    <xf numFmtId="0" fontId="4" fillId="21" borderId="1" xfId="0" applyNumberFormat="1" applyFont="1" applyFill="1" applyBorder="1" applyAlignment="1" applyProtection="1">
      <alignment vertical="center"/>
      <protection locked="0"/>
    </xf>
    <xf numFmtId="0" fontId="4" fillId="7" borderId="1" xfId="0" applyNumberFormat="1" applyFont="1" applyFill="1" applyBorder="1" applyAlignment="1" applyProtection="1">
      <alignment vertical="center"/>
      <protection locked="0"/>
    </xf>
    <xf numFmtId="0" fontId="4" fillId="3" borderId="7" xfId="0" applyNumberFormat="1" applyFont="1" applyFill="1" applyBorder="1" applyAlignment="1" applyProtection="1">
      <alignment horizontal="right" vertical="center"/>
      <protection locked="0"/>
    </xf>
    <xf numFmtId="0" fontId="4" fillId="3" borderId="7" xfId="0" applyNumberFormat="1" applyFont="1" applyFill="1" applyBorder="1" applyAlignment="1" applyProtection="1">
      <alignment vertical="center"/>
      <protection locked="0"/>
    </xf>
    <xf numFmtId="0" fontId="3" fillId="0" borderId="3" xfId="0" applyNumberFormat="1" applyFont="1" applyBorder="1" applyAlignment="1">
      <alignment vertical="center"/>
    </xf>
    <xf numFmtId="2" fontId="4" fillId="0" borderId="7" xfId="0" applyNumberFormat="1" applyFont="1" applyBorder="1" applyAlignment="1" applyProtection="1">
      <alignment vertical="center"/>
    </xf>
    <xf numFmtId="166" fontId="4" fillId="0" borderId="1" xfId="0" applyNumberFormat="1" applyFont="1" applyFill="1" applyBorder="1" applyAlignment="1" applyProtection="1">
      <alignment vertical="center"/>
    </xf>
    <xf numFmtId="2" fontId="4" fillId="0" borderId="1" xfId="0" applyNumberFormat="1" applyFont="1" applyBorder="1" applyAlignment="1" applyProtection="1">
      <alignment vertical="center"/>
    </xf>
    <xf numFmtId="0" fontId="4" fillId="0" borderId="0" xfId="0" applyNumberFormat="1" applyFont="1" applyBorder="1" applyAlignment="1" applyProtection="1">
      <alignment vertical="center"/>
      <protection locked="0"/>
    </xf>
    <xf numFmtId="0" fontId="4" fillId="0" borderId="0" xfId="0" applyNumberFormat="1" applyFont="1" applyBorder="1" applyAlignment="1">
      <alignment vertical="center"/>
    </xf>
    <xf numFmtId="2" fontId="4" fillId="5" borderId="7" xfId="0" applyNumberFormat="1" applyFont="1" applyFill="1" applyBorder="1" applyAlignment="1" applyProtection="1">
      <alignment vertical="center"/>
    </xf>
    <xf numFmtId="2" fontId="4" fillId="5" borderId="1" xfId="0" applyNumberFormat="1" applyFont="1" applyFill="1" applyBorder="1" applyAlignment="1" applyProtection="1">
      <alignment vertical="center"/>
    </xf>
    <xf numFmtId="0" fontId="4" fillId="0" borderId="3" xfId="0" applyNumberFormat="1" applyFont="1" applyBorder="1" applyAlignment="1">
      <alignment vertical="center"/>
    </xf>
    <xf numFmtId="0" fontId="4" fillId="0" borderId="3" xfId="0" applyNumberFormat="1" applyFont="1" applyBorder="1" applyAlignment="1" applyProtection="1">
      <alignment vertical="center"/>
      <protection locked="0"/>
    </xf>
    <xf numFmtId="0" fontId="4" fillId="4" borderId="3" xfId="0" applyNumberFormat="1" applyFont="1" applyFill="1" applyBorder="1" applyAlignment="1" applyProtection="1">
      <alignment vertical="center"/>
      <protection locked="0"/>
    </xf>
    <xf numFmtId="166" fontId="4" fillId="4" borderId="3" xfId="0" applyNumberFormat="1" applyFont="1" applyFill="1" applyBorder="1" applyAlignment="1" applyProtection="1">
      <alignment vertical="center"/>
      <protection locked="0"/>
    </xf>
    <xf numFmtId="49" fontId="3" fillId="0" borderId="0" xfId="0" applyNumberFormat="1" applyFont="1" applyAlignment="1">
      <alignment vertical="center"/>
    </xf>
    <xf numFmtId="0" fontId="4" fillId="5" borderId="1" xfId="0" applyNumberFormat="1" applyFont="1" applyFill="1" applyBorder="1" applyAlignment="1" applyProtection="1">
      <alignment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5" borderId="30" xfId="0" applyNumberFormat="1" applyFont="1" applyFill="1" applyBorder="1" applyAlignment="1" applyProtection="1">
      <alignment horizontal="right" vertical="center"/>
      <protection locked="0"/>
    </xf>
    <xf numFmtId="165" fontId="4" fillId="0" borderId="7" xfId="0" applyNumberFormat="1" applyFont="1" applyBorder="1" applyAlignment="1">
      <alignment vertical="center"/>
    </xf>
    <xf numFmtId="0" fontId="4" fillId="11" borderId="1" xfId="0" applyNumberFormat="1" applyFont="1" applyFill="1" applyBorder="1" applyAlignment="1" applyProtection="1">
      <alignment vertical="center"/>
      <protection locked="0"/>
    </xf>
    <xf numFmtId="165" fontId="4" fillId="5" borderId="7" xfId="0" applyNumberFormat="1" applyFont="1" applyFill="1" applyBorder="1" applyAlignment="1">
      <alignment vertical="center"/>
    </xf>
    <xf numFmtId="0" fontId="4" fillId="6" borderId="1" xfId="0" applyNumberFormat="1" applyFont="1" applyFill="1" applyBorder="1" applyAlignment="1" applyProtection="1">
      <alignment vertical="center"/>
      <protection locked="0"/>
    </xf>
    <xf numFmtId="0" fontId="1" fillId="3" borderId="30" xfId="0" applyNumberFormat="1" applyFont="1" applyFill="1" applyBorder="1" applyAlignment="1" applyProtection="1">
      <alignment horizontal="right" vertical="center"/>
      <protection locked="0"/>
    </xf>
    <xf numFmtId="164" fontId="3" fillId="0" borderId="3" xfId="0" applyNumberFormat="1" applyFont="1" applyBorder="1" applyAlignment="1">
      <alignment vertical="center"/>
    </xf>
    <xf numFmtId="0" fontId="1" fillId="0" borderId="2" xfId="0" applyNumberFormat="1" applyFont="1" applyBorder="1" applyAlignment="1">
      <alignment horizontal="center" vertical="center"/>
    </xf>
    <xf numFmtId="165" fontId="1" fillId="0" borderId="1" xfId="0" applyNumberFormat="1" applyFont="1" applyBorder="1" applyAlignment="1">
      <alignment vertical="center"/>
    </xf>
    <xf numFmtId="0" fontId="1" fillId="0" borderId="0" xfId="0" applyNumberFormat="1" applyFont="1" applyAlignment="1" applyProtection="1">
      <alignment vertical="center"/>
    </xf>
    <xf numFmtId="165" fontId="1" fillId="5" borderId="1" xfId="0" applyNumberFormat="1" applyFont="1" applyFill="1" applyBorder="1" applyAlignment="1">
      <alignment vertical="center"/>
    </xf>
    <xf numFmtId="2" fontId="1" fillId="0" borderId="0" xfId="0" applyNumberFormat="1" applyFont="1" applyAlignment="1">
      <alignment vertical="center"/>
    </xf>
    <xf numFmtId="164" fontId="3" fillId="0" borderId="1" xfId="0" applyNumberFormat="1" applyFont="1" applyBorder="1" applyAlignment="1">
      <alignment vertical="center"/>
    </xf>
    <xf numFmtId="164" fontId="1" fillId="0" borderId="2" xfId="0" applyNumberFormat="1" applyFont="1" applyBorder="1" applyAlignment="1">
      <alignment vertical="center"/>
    </xf>
    <xf numFmtId="0" fontId="4" fillId="4" borderId="1" xfId="0" applyNumberFormat="1" applyFont="1" applyFill="1" applyBorder="1" applyAlignment="1" applyProtection="1">
      <alignment vertical="center"/>
    </xf>
    <xf numFmtId="0" fontId="1" fillId="17" borderId="7" xfId="0" applyNumberFormat="1" applyFont="1" applyFill="1" applyBorder="1" applyAlignment="1" applyProtection="1">
      <alignment vertical="center"/>
    </xf>
    <xf numFmtId="2" fontId="4" fillId="0" borderId="1" xfId="0" applyNumberFormat="1" applyFont="1" applyFill="1" applyBorder="1" applyAlignment="1" applyProtection="1">
      <alignment vertical="center"/>
    </xf>
    <xf numFmtId="165" fontId="4" fillId="0" borderId="4" xfId="0" applyNumberFormat="1" applyFont="1" applyBorder="1" applyAlignment="1" applyProtection="1">
      <alignment vertical="center"/>
    </xf>
    <xf numFmtId="0" fontId="4" fillId="17" borderId="7" xfId="0" applyNumberFormat="1" applyFont="1" applyFill="1" applyBorder="1" applyAlignment="1" applyProtection="1">
      <alignment vertical="center"/>
      <protection locked="0"/>
    </xf>
    <xf numFmtId="0" fontId="1" fillId="3" borderId="7" xfId="0" applyNumberFormat="1" applyFont="1" applyFill="1" applyBorder="1" applyAlignment="1" applyProtection="1">
      <alignment vertical="center"/>
      <protection locked="0"/>
    </xf>
    <xf numFmtId="2" fontId="4" fillId="4" borderId="1" xfId="0" applyNumberFormat="1" applyFont="1" applyFill="1" applyBorder="1" applyAlignment="1" applyProtection="1">
      <alignment vertical="center"/>
    </xf>
    <xf numFmtId="0" fontId="4" fillId="17" borderId="1" xfId="0" applyNumberFormat="1" applyFont="1" applyFill="1" applyBorder="1" applyAlignment="1" applyProtection="1">
      <alignment vertical="center"/>
      <protection locked="0"/>
    </xf>
    <xf numFmtId="0" fontId="4" fillId="16" borderId="1" xfId="0" applyNumberFormat="1" applyFont="1" applyFill="1" applyBorder="1" applyAlignment="1" applyProtection="1">
      <alignment vertical="center"/>
      <protection locked="0"/>
    </xf>
    <xf numFmtId="0" fontId="1" fillId="16" borderId="7" xfId="0" applyNumberFormat="1" applyFont="1" applyFill="1" applyBorder="1" applyAlignment="1" applyProtection="1">
      <alignment vertical="center"/>
    </xf>
    <xf numFmtId="2" fontId="4" fillId="16" borderId="1" xfId="0" applyNumberFormat="1" applyFont="1" applyFill="1" applyBorder="1" applyAlignment="1" applyProtection="1">
      <alignment vertical="center"/>
    </xf>
    <xf numFmtId="165" fontId="4" fillId="16" borderId="4" xfId="0" applyNumberFormat="1" applyFont="1" applyFill="1" applyBorder="1" applyAlignment="1">
      <alignment vertical="center"/>
    </xf>
    <xf numFmtId="0" fontId="4" fillId="16" borderId="7" xfId="0" applyNumberFormat="1" applyFont="1" applyFill="1" applyBorder="1" applyAlignment="1" applyProtection="1">
      <alignment vertical="center"/>
      <protection locked="0"/>
    </xf>
    <xf numFmtId="165" fontId="4" fillId="0" borderId="7" xfId="0" applyNumberFormat="1" applyFont="1" applyBorder="1" applyAlignment="1" applyProtection="1">
      <alignment vertical="center"/>
    </xf>
    <xf numFmtId="0" fontId="1" fillId="5" borderId="7" xfId="0" applyNumberFormat="1" applyFont="1" applyFill="1" applyBorder="1" applyAlignment="1" applyProtection="1">
      <alignment vertical="center"/>
    </xf>
    <xf numFmtId="165" fontId="4" fillId="5" borderId="4" xfId="0" applyNumberFormat="1" applyFont="1" applyFill="1" applyBorder="1" applyAlignment="1" applyProtection="1">
      <alignment vertical="center"/>
    </xf>
    <xf numFmtId="0" fontId="4" fillId="5" borderId="7" xfId="0" applyNumberFormat="1" applyFont="1" applyFill="1" applyBorder="1" applyAlignment="1" applyProtection="1">
      <alignment vertical="center"/>
      <protection locked="0"/>
    </xf>
    <xf numFmtId="0" fontId="4" fillId="17" borderId="1" xfId="0" applyNumberFormat="1" applyFont="1" applyFill="1" applyBorder="1" applyAlignment="1" applyProtection="1">
      <alignment vertical="center"/>
    </xf>
    <xf numFmtId="0" fontId="1" fillId="5" borderId="7" xfId="0" applyNumberFormat="1" applyFont="1" applyFill="1" applyBorder="1" applyAlignment="1" applyProtection="1">
      <alignment vertical="center"/>
      <protection locked="0"/>
    </xf>
    <xf numFmtId="0" fontId="4" fillId="2" borderId="1" xfId="0" applyNumberFormat="1" applyFont="1" applyFill="1" applyBorder="1" applyAlignment="1" applyProtection="1">
      <alignment vertical="center"/>
    </xf>
    <xf numFmtId="0" fontId="4" fillId="8" borderId="1" xfId="0" applyNumberFormat="1" applyFont="1" applyFill="1" applyBorder="1" applyAlignment="1" applyProtection="1">
      <alignment vertical="center"/>
    </xf>
    <xf numFmtId="2" fontId="4" fillId="2" borderId="1" xfId="0" applyNumberFormat="1" applyFont="1" applyFill="1" applyBorder="1" applyAlignment="1" applyProtection="1">
      <alignment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lignment vertical="center"/>
    </xf>
    <xf numFmtId="165" fontId="4" fillId="0" borderId="0" xfId="0" applyNumberFormat="1" applyFont="1" applyFill="1" applyBorder="1" applyAlignment="1">
      <alignment vertical="center"/>
    </xf>
    <xf numFmtId="0" fontId="3" fillId="0" borderId="2" xfId="0" applyNumberFormat="1" applyFont="1" applyBorder="1" applyAlignment="1">
      <alignment vertical="center"/>
    </xf>
    <xf numFmtId="165" fontId="4" fillId="0" borderId="1" xfId="0" applyNumberFormat="1" applyFont="1" applyBorder="1" applyAlignment="1">
      <alignment vertical="center"/>
    </xf>
    <xf numFmtId="0" fontId="3" fillId="7" borderId="1" xfId="0" applyNumberFormat="1" applyFont="1" applyFill="1" applyBorder="1" applyAlignment="1" applyProtection="1">
      <alignment vertical="center"/>
      <protection locked="0"/>
    </xf>
    <xf numFmtId="164" fontId="3" fillId="5" borderId="1" xfId="0" applyNumberFormat="1" applyFont="1" applyFill="1" applyBorder="1" applyAlignment="1" applyProtection="1">
      <alignment vertical="center"/>
    </xf>
    <xf numFmtId="165" fontId="4" fillId="5" borderId="1" xfId="0" applyNumberFormat="1" applyFont="1" applyFill="1" applyBorder="1" applyAlignment="1">
      <alignment vertical="center"/>
    </xf>
    <xf numFmtId="0" fontId="3" fillId="5" borderId="1" xfId="0" applyNumberFormat="1" applyFont="1" applyFill="1" applyBorder="1" applyAlignment="1" applyProtection="1">
      <alignment vertical="center"/>
      <protection locked="0"/>
    </xf>
    <xf numFmtId="164" fontId="3" fillId="0" borderId="1" xfId="0" applyNumberFormat="1" applyFont="1" applyFill="1" applyBorder="1" applyAlignment="1" applyProtection="1">
      <alignment vertical="center"/>
    </xf>
    <xf numFmtId="0" fontId="2" fillId="0" borderId="0" xfId="0" applyFont="1" applyAlignment="1">
      <alignment horizontal="center" vertical="center"/>
    </xf>
    <xf numFmtId="0" fontId="1" fillId="17" borderId="43" xfId="0" applyNumberFormat="1" applyFont="1" applyFill="1" applyBorder="1" applyAlignment="1" applyProtection="1">
      <alignment horizontal="center" vertical="center"/>
      <protection locked="0"/>
    </xf>
    <xf numFmtId="0" fontId="1" fillId="0" borderId="1" xfId="0" applyNumberFormat="1" applyFont="1" applyBorder="1" applyAlignment="1">
      <alignment horizontal="center" vertical="center"/>
    </xf>
    <xf numFmtId="165" fontId="3" fillId="5" borderId="1" xfId="0" applyNumberFormat="1" applyFont="1" applyFill="1" applyBorder="1" applyAlignment="1">
      <alignment vertical="center"/>
    </xf>
    <xf numFmtId="0" fontId="1" fillId="17" borderId="1" xfId="0" applyNumberFormat="1" applyFont="1" applyFill="1" applyBorder="1" applyAlignment="1" applyProtection="1">
      <alignment vertical="center"/>
      <protection locked="0"/>
    </xf>
    <xf numFmtId="165" fontId="1" fillId="0" borderId="4" xfId="0" applyNumberFormat="1" applyFont="1" applyBorder="1" applyAlignment="1">
      <alignment vertical="center"/>
    </xf>
    <xf numFmtId="0" fontId="3" fillId="5" borderId="1" xfId="0" applyNumberFormat="1" applyFont="1" applyFill="1" applyBorder="1" applyAlignment="1" applyProtection="1">
      <alignment vertical="center"/>
    </xf>
    <xf numFmtId="0" fontId="1" fillId="5" borderId="1" xfId="0" applyNumberFormat="1" applyFont="1" applyFill="1" applyBorder="1" applyAlignment="1" applyProtection="1">
      <alignment vertical="center"/>
      <protection locked="0"/>
    </xf>
    <xf numFmtId="0" fontId="3" fillId="0" borderId="1" xfId="0" applyNumberFormat="1" applyFont="1" applyFill="1" applyBorder="1" applyAlignment="1" applyProtection="1">
      <alignment vertical="center"/>
    </xf>
    <xf numFmtId="165" fontId="1" fillId="0" borderId="7" xfId="0" applyNumberFormat="1" applyFont="1" applyBorder="1" applyAlignment="1">
      <alignment vertical="center"/>
    </xf>
    <xf numFmtId="164" fontId="9" fillId="0" borderId="0" xfId="0" applyNumberFormat="1" applyFont="1" applyAlignment="1">
      <alignment vertical="center"/>
    </xf>
    <xf numFmtId="0" fontId="1" fillId="0" borderId="0" xfId="0" applyNumberFormat="1" applyFont="1" applyBorder="1" applyAlignment="1" applyProtection="1">
      <alignment vertical="center"/>
      <protection locked="0"/>
    </xf>
    <xf numFmtId="0" fontId="1" fillId="0" borderId="28" xfId="0" applyNumberFormat="1" applyFont="1" applyBorder="1" applyAlignment="1">
      <alignment vertical="center"/>
    </xf>
    <xf numFmtId="0" fontId="1" fillId="0" borderId="29" xfId="0" applyNumberFormat="1" applyFont="1" applyBorder="1" applyAlignment="1">
      <alignment vertical="center"/>
    </xf>
    <xf numFmtId="0" fontId="1" fillId="0" borderId="7" xfId="0" applyNumberFormat="1" applyFont="1" applyBorder="1" applyAlignment="1">
      <alignment vertical="center"/>
    </xf>
    <xf numFmtId="0" fontId="1" fillId="5" borderId="7" xfId="0" applyNumberFormat="1" applyFont="1" applyFill="1" applyBorder="1" applyAlignment="1">
      <alignment horizontal="left" vertical="center"/>
    </xf>
    <xf numFmtId="0" fontId="1" fillId="5" borderId="7" xfId="0" applyNumberFormat="1" applyFont="1" applyFill="1" applyBorder="1" applyAlignment="1">
      <alignment vertical="center"/>
    </xf>
    <xf numFmtId="0" fontId="4" fillId="0" borderId="21" xfId="0" applyNumberFormat="1" applyFont="1" applyBorder="1" applyAlignment="1" applyProtection="1">
      <alignment vertical="center"/>
    </xf>
    <xf numFmtId="0" fontId="1" fillId="0" borderId="1" xfId="0" applyNumberFormat="1" applyFont="1" applyBorder="1" applyAlignment="1" applyProtection="1">
      <alignment vertical="center"/>
    </xf>
    <xf numFmtId="165" fontId="1" fillId="0" borderId="47" xfId="0" applyNumberFormat="1" applyFont="1" applyBorder="1" applyAlignment="1">
      <alignment vertical="center"/>
    </xf>
    <xf numFmtId="0" fontId="1" fillId="0" borderId="46" xfId="0" applyNumberFormat="1" applyFont="1" applyBorder="1" applyAlignment="1">
      <alignment vertical="center"/>
    </xf>
    <xf numFmtId="165" fontId="1" fillId="0" borderId="46" xfId="0" applyNumberFormat="1" applyFont="1" applyBorder="1" applyAlignment="1">
      <alignment vertical="center"/>
    </xf>
    <xf numFmtId="0" fontId="3" fillId="0" borderId="7" xfId="0" applyNumberFormat="1" applyFont="1" applyBorder="1" applyAlignment="1" applyProtection="1">
      <alignment vertical="center"/>
    </xf>
    <xf numFmtId="165" fontId="1" fillId="0" borderId="48" xfId="0" applyNumberFormat="1" applyFont="1" applyBorder="1" applyAlignment="1">
      <alignment vertical="center"/>
    </xf>
    <xf numFmtId="0" fontId="3" fillId="0" borderId="0" xfId="0" applyNumberFormat="1" applyFont="1" applyBorder="1" applyAlignment="1">
      <alignment vertical="center"/>
    </xf>
    <xf numFmtId="165" fontId="1" fillId="0" borderId="0" xfId="0" applyNumberFormat="1" applyFont="1" applyBorder="1" applyAlignment="1">
      <alignment vertical="center"/>
    </xf>
    <xf numFmtId="0" fontId="1" fillId="0" borderId="2" xfId="0" applyNumberFormat="1" applyFont="1" applyBorder="1" applyAlignment="1">
      <alignment horizontal="left" vertical="center"/>
    </xf>
    <xf numFmtId="165" fontId="4" fillId="0" borderId="1" xfId="0" applyNumberFormat="1" applyFont="1" applyBorder="1" applyAlignment="1" applyProtection="1">
      <alignment vertical="center"/>
    </xf>
    <xf numFmtId="165" fontId="4" fillId="0" borderId="0" xfId="0" applyNumberFormat="1" applyFont="1" applyBorder="1" applyAlignment="1" applyProtection="1">
      <alignment vertical="center"/>
    </xf>
    <xf numFmtId="165" fontId="4" fillId="0" borderId="3" xfId="0" applyNumberFormat="1" applyFont="1" applyBorder="1" applyAlignment="1" applyProtection="1">
      <alignment vertical="center"/>
    </xf>
    <xf numFmtId="165" fontId="4" fillId="0" borderId="3" xfId="0" applyNumberFormat="1" applyFont="1" applyBorder="1" applyAlignment="1">
      <alignment vertical="center"/>
    </xf>
    <xf numFmtId="0" fontId="3" fillId="13"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3" fillId="13" borderId="2" xfId="0" applyNumberFormat="1" applyFont="1" applyFill="1" applyBorder="1" applyAlignment="1">
      <alignment horizontal="center" vertical="center"/>
    </xf>
    <xf numFmtId="0" fontId="4" fillId="3" borderId="3" xfId="0" applyNumberFormat="1" applyFont="1" applyFill="1" applyBorder="1" applyAlignment="1" applyProtection="1">
      <alignment vertical="center"/>
      <protection locked="0"/>
    </xf>
    <xf numFmtId="165" fontId="4" fillId="0" borderId="1" xfId="0" applyNumberFormat="1" applyFont="1" applyFill="1" applyBorder="1" applyAlignment="1" applyProtection="1">
      <alignment vertical="center"/>
    </xf>
    <xf numFmtId="169" fontId="4" fillId="0" borderId="1" xfId="0" applyNumberFormat="1" applyFont="1" applyFill="1" applyBorder="1" applyAlignment="1" applyProtection="1">
      <alignment vertical="center"/>
    </xf>
    <xf numFmtId="168" fontId="4" fillId="0" borderId="1" xfId="0" applyNumberFormat="1" applyFont="1" applyFill="1" applyBorder="1" applyAlignment="1" applyProtection="1">
      <alignment vertical="center"/>
    </xf>
    <xf numFmtId="164" fontId="1" fillId="0" borderId="0" xfId="0" applyNumberFormat="1" applyFont="1" applyBorder="1" applyAlignment="1">
      <alignment vertical="center"/>
    </xf>
    <xf numFmtId="0" fontId="9" fillId="0" borderId="0" xfId="0" applyNumberFormat="1" applyFont="1" applyAlignment="1">
      <alignment vertical="center"/>
    </xf>
    <xf numFmtId="164" fontId="5" fillId="0" borderId="0" xfId="0" applyNumberFormat="1" applyFont="1" applyAlignment="1">
      <alignment vertical="center"/>
    </xf>
    <xf numFmtId="0" fontId="0" fillId="3" borderId="11" xfId="0" applyNumberFormat="1" applyFill="1" applyBorder="1" applyAlignment="1" applyProtection="1">
      <alignment horizontal="center" vertical="center"/>
      <protection locked="0"/>
    </xf>
    <xf numFmtId="0" fontId="1" fillId="0" borderId="0" xfId="0" applyNumberFormat="1" applyFont="1" applyFill="1" applyBorder="1" applyAlignment="1">
      <alignment horizontal="center" vertical="center"/>
    </xf>
    <xf numFmtId="0" fontId="1" fillId="0" borderId="41" xfId="0" applyNumberFormat="1" applyFont="1" applyBorder="1" applyAlignment="1">
      <alignment vertical="center"/>
    </xf>
    <xf numFmtId="0" fontId="1" fillId="0" borderId="42" xfId="0" applyNumberFormat="1" applyFont="1" applyBorder="1" applyAlignment="1">
      <alignment vertical="center"/>
    </xf>
    <xf numFmtId="0" fontId="1" fillId="0" borderId="11" xfId="0" applyNumberFormat="1" applyFont="1" applyBorder="1" applyAlignment="1">
      <alignment horizontal="center" vertical="center"/>
    </xf>
    <xf numFmtId="0" fontId="1" fillId="3" borderId="11" xfId="0" applyNumberFormat="1" applyFont="1" applyFill="1" applyBorder="1" applyAlignment="1" applyProtection="1">
      <alignment vertical="center"/>
      <protection locked="0"/>
    </xf>
    <xf numFmtId="165" fontId="1" fillId="0" borderId="11" xfId="0" applyNumberFormat="1" applyFont="1" applyBorder="1" applyAlignment="1" applyProtection="1">
      <alignment vertical="center"/>
    </xf>
    <xf numFmtId="0" fontId="5" fillId="0" borderId="11" xfId="0" applyNumberFormat="1" applyFont="1" applyBorder="1" applyAlignment="1">
      <alignment horizontal="center" vertical="center"/>
    </xf>
    <xf numFmtId="0" fontId="11" fillId="0" borderId="0" xfId="0" applyNumberFormat="1" applyFont="1" applyAlignment="1">
      <alignment vertical="center"/>
    </xf>
    <xf numFmtId="0" fontId="10" fillId="0" borderId="0" xfId="0" applyNumberFormat="1" applyFont="1" applyAlignment="1">
      <alignment vertical="center"/>
    </xf>
    <xf numFmtId="0" fontId="3" fillId="0" borderId="2" xfId="0" applyNumberFormat="1" applyFont="1" applyFill="1" applyBorder="1" applyAlignment="1">
      <alignment horizontal="center" vertical="center"/>
    </xf>
    <xf numFmtId="2" fontId="1" fillId="0" borderId="0" xfId="0" applyNumberFormat="1" applyFont="1" applyBorder="1" applyAlignment="1">
      <alignment vertical="center"/>
    </xf>
    <xf numFmtId="165" fontId="1" fillId="0" borderId="1" xfId="0" applyNumberFormat="1" applyFont="1" applyFill="1" applyBorder="1" applyAlignment="1" applyProtection="1">
      <alignment vertical="center"/>
    </xf>
    <xf numFmtId="0" fontId="4" fillId="13" borderId="1" xfId="0" applyNumberFormat="1" applyFont="1" applyFill="1" applyBorder="1" applyAlignment="1">
      <alignment horizontal="center" vertical="center"/>
    </xf>
    <xf numFmtId="0" fontId="3" fillId="13" borderId="4" xfId="0" applyNumberFormat="1" applyFont="1" applyFill="1" applyBorder="1" applyAlignment="1">
      <alignment horizontal="center" vertical="center"/>
    </xf>
    <xf numFmtId="0" fontId="4" fillId="13" borderId="2" xfId="0" applyNumberFormat="1" applyFont="1" applyFill="1" applyBorder="1" applyAlignment="1">
      <alignment horizontal="center" vertical="center"/>
    </xf>
    <xf numFmtId="0" fontId="3" fillId="13" borderId="5" xfId="0" applyNumberFormat="1" applyFont="1" applyFill="1" applyBorder="1" applyAlignment="1">
      <alignment horizontal="center" vertical="center"/>
    </xf>
    <xf numFmtId="2" fontId="1" fillId="0" borderId="1" xfId="0" applyNumberFormat="1" applyFont="1" applyBorder="1" applyAlignment="1">
      <alignment vertical="center"/>
    </xf>
    <xf numFmtId="1" fontId="1" fillId="0" borderId="7" xfId="0" applyNumberFormat="1" applyFont="1" applyBorder="1" applyAlignment="1">
      <alignment vertical="center"/>
    </xf>
    <xf numFmtId="2" fontId="1" fillId="0" borderId="21" xfId="0" applyNumberFormat="1" applyFont="1" applyBorder="1" applyAlignment="1">
      <alignment vertical="center"/>
    </xf>
    <xf numFmtId="164" fontId="1" fillId="0" borderId="3" xfId="0" applyNumberFormat="1" applyFont="1" applyBorder="1" applyAlignment="1">
      <alignment vertical="center"/>
    </xf>
    <xf numFmtId="167" fontId="1" fillId="0" borderId="3" xfId="0" applyNumberFormat="1" applyFont="1" applyBorder="1" applyAlignment="1">
      <alignment vertical="center"/>
    </xf>
    <xf numFmtId="165" fontId="1" fillId="0" borderId="3" xfId="0" applyNumberFormat="1" applyFont="1" applyBorder="1" applyAlignment="1">
      <alignment vertical="center"/>
    </xf>
    <xf numFmtId="167" fontId="1" fillId="0" borderId="0" xfId="0" applyNumberFormat="1" applyFont="1" applyAlignment="1">
      <alignment vertical="center"/>
    </xf>
    <xf numFmtId="164" fontId="0" fillId="0" borderId="0" xfId="0" applyNumberFormat="1" applyAlignment="1">
      <alignment vertical="center"/>
    </xf>
    <xf numFmtId="0" fontId="3" fillId="0" borderId="8" xfId="0" applyNumberFormat="1" applyFont="1" applyBorder="1" applyAlignment="1">
      <alignment horizontal="center" vertical="center"/>
    </xf>
    <xf numFmtId="0" fontId="1" fillId="14" borderId="8" xfId="0" applyNumberFormat="1" applyFont="1" applyFill="1" applyBorder="1" applyAlignment="1">
      <alignment horizontal="center" vertical="center"/>
    </xf>
    <xf numFmtId="0" fontId="3" fillId="0" borderId="9" xfId="0" applyNumberFormat="1" applyFont="1" applyBorder="1" applyAlignment="1">
      <alignment horizontal="center" vertical="center"/>
    </xf>
    <xf numFmtId="0" fontId="3" fillId="14" borderId="9" xfId="0" applyNumberFormat="1" applyFont="1" applyFill="1" applyBorder="1" applyAlignment="1">
      <alignment horizontal="center" vertical="center"/>
    </xf>
    <xf numFmtId="0" fontId="1" fillId="14" borderId="9"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0" fontId="1" fillId="14" borderId="10" xfId="0" applyNumberFormat="1" applyFont="1" applyFill="1" applyBorder="1" applyAlignment="1">
      <alignment horizontal="center" vertical="center"/>
    </xf>
    <xf numFmtId="0" fontId="4" fillId="0" borderId="4" xfId="0" applyNumberFormat="1" applyFont="1" applyBorder="1" applyAlignment="1" applyProtection="1">
      <alignment vertical="center"/>
    </xf>
    <xf numFmtId="1" fontId="4" fillId="0" borderId="1" xfId="0" applyNumberFormat="1" applyFont="1" applyBorder="1" applyAlignment="1">
      <alignment vertical="center"/>
    </xf>
    <xf numFmtId="1" fontId="4" fillId="0" borderId="11" xfId="0" applyNumberFormat="1" applyFont="1" applyBorder="1" applyAlignment="1">
      <alignment vertical="center"/>
    </xf>
    <xf numFmtId="1" fontId="4" fillId="0" borderId="27" xfId="0" applyNumberFormat="1" applyFont="1" applyBorder="1" applyAlignment="1">
      <alignment vertical="center"/>
    </xf>
    <xf numFmtId="0" fontId="1" fillId="0" borderId="11" xfId="0" applyNumberFormat="1" applyFont="1" applyBorder="1" applyAlignment="1">
      <alignment vertical="center"/>
    </xf>
    <xf numFmtId="1" fontId="4" fillId="0" borderId="4" xfId="0" applyNumberFormat="1" applyFont="1" applyBorder="1" applyAlignment="1">
      <alignment vertical="center"/>
    </xf>
    <xf numFmtId="1" fontId="4" fillId="0" borderId="21" xfId="0" applyNumberFormat="1" applyFont="1" applyFill="1" applyBorder="1" applyAlignment="1">
      <alignment vertical="center"/>
    </xf>
    <xf numFmtId="1" fontId="4" fillId="0" borderId="34" xfId="0" applyNumberFormat="1" applyFont="1" applyFill="1" applyBorder="1" applyAlignment="1">
      <alignment vertical="center"/>
    </xf>
    <xf numFmtId="1" fontId="4" fillId="0" borderId="34" xfId="0" applyNumberFormat="1" applyFont="1" applyBorder="1" applyAlignment="1">
      <alignment vertical="center"/>
    </xf>
    <xf numFmtId="1" fontId="4" fillId="0" borderId="11" xfId="0" applyNumberFormat="1" applyFont="1" applyFill="1" applyBorder="1" applyAlignment="1">
      <alignment vertical="center"/>
    </xf>
    <xf numFmtId="1" fontId="4" fillId="0" borderId="37" xfId="0" applyNumberFormat="1" applyFont="1" applyBorder="1" applyAlignment="1">
      <alignment vertical="center"/>
    </xf>
    <xf numFmtId="165" fontId="1" fillId="0" borderId="35" xfId="0" applyNumberFormat="1" applyFont="1" applyBorder="1" applyAlignment="1">
      <alignment vertical="center"/>
    </xf>
    <xf numFmtId="1" fontId="4" fillId="0" borderId="38" xfId="0" applyNumberFormat="1" applyFont="1" applyBorder="1" applyAlignment="1">
      <alignment vertical="center"/>
    </xf>
    <xf numFmtId="0" fontId="4" fillId="16" borderId="7" xfId="0" applyNumberFormat="1" applyFont="1" applyFill="1" applyBorder="1" applyAlignment="1" applyProtection="1">
      <alignment vertical="center"/>
    </xf>
    <xf numFmtId="0" fontId="4" fillId="16" borderId="1" xfId="0" applyNumberFormat="1" applyFont="1" applyFill="1" applyBorder="1" applyAlignment="1" applyProtection="1">
      <alignment vertical="center"/>
    </xf>
    <xf numFmtId="165" fontId="1" fillId="16" borderId="1" xfId="0" applyNumberFormat="1" applyFont="1" applyFill="1" applyBorder="1" applyAlignment="1">
      <alignment vertical="center"/>
    </xf>
    <xf numFmtId="0" fontId="1" fillId="16" borderId="7" xfId="0" applyNumberFormat="1" applyFont="1" applyFill="1" applyBorder="1" applyAlignment="1" applyProtection="1">
      <alignment vertical="center"/>
      <protection locked="0"/>
    </xf>
    <xf numFmtId="0" fontId="1" fillId="17" borderId="7" xfId="0" applyNumberFormat="1" applyFont="1" applyFill="1" applyBorder="1" applyAlignment="1" applyProtection="1">
      <alignment vertical="center"/>
      <protection locked="0"/>
    </xf>
    <xf numFmtId="0" fontId="0" fillId="21" borderId="16" xfId="0" applyNumberFormat="1" applyFill="1" applyBorder="1" applyProtection="1"/>
    <xf numFmtId="0" fontId="0" fillId="21" borderId="50" xfId="0" applyNumberFormat="1" applyFill="1" applyBorder="1" applyProtection="1"/>
    <xf numFmtId="0" fontId="7" fillId="21" borderId="16" xfId="0" applyNumberFormat="1" applyFont="1" applyFill="1" applyBorder="1" applyProtection="1"/>
    <xf numFmtId="0" fontId="1" fillId="21" borderId="16" xfId="0" applyNumberFormat="1" applyFont="1" applyFill="1" applyBorder="1" applyProtection="1"/>
    <xf numFmtId="0" fontId="0" fillId="21" borderId="16" xfId="0" applyFill="1" applyBorder="1" applyProtection="1"/>
    <xf numFmtId="0" fontId="1" fillId="0" borderId="57" xfId="0" applyNumberFormat="1" applyFont="1" applyBorder="1" applyAlignment="1">
      <alignment vertical="center"/>
    </xf>
    <xf numFmtId="0" fontId="3" fillId="0" borderId="57" xfId="0" applyNumberFormat="1" applyFont="1" applyBorder="1" applyAlignment="1">
      <alignment horizontal="center" vertical="center"/>
    </xf>
    <xf numFmtId="165" fontId="3" fillId="21" borderId="1" xfId="0" applyNumberFormat="1" applyFont="1" applyFill="1" applyBorder="1" applyAlignment="1" applyProtection="1">
      <alignment vertical="center"/>
    </xf>
    <xf numFmtId="165" fontId="3" fillId="5" borderId="1" xfId="0" applyNumberFormat="1" applyFont="1" applyFill="1" applyBorder="1" applyAlignment="1" applyProtection="1">
      <alignment vertical="center"/>
    </xf>
    <xf numFmtId="165" fontId="1" fillId="16" borderId="4" xfId="0" applyNumberFormat="1" applyFont="1" applyFill="1" applyBorder="1" applyAlignment="1">
      <alignment vertical="center"/>
    </xf>
    <xf numFmtId="0" fontId="1" fillId="16" borderId="7" xfId="0" applyNumberFormat="1" applyFont="1" applyFill="1" applyBorder="1" applyAlignment="1">
      <alignment vertical="center"/>
    </xf>
    <xf numFmtId="0" fontId="1" fillId="16" borderId="7" xfId="0" applyNumberFormat="1" applyFont="1" applyFill="1" applyBorder="1" applyAlignment="1">
      <alignment horizontal="left" vertical="center"/>
    </xf>
    <xf numFmtId="0" fontId="1" fillId="17" borderId="7" xfId="0" applyNumberFormat="1" applyFont="1" applyFill="1" applyBorder="1" applyAlignment="1">
      <alignment horizontal="left" vertical="center"/>
    </xf>
    <xf numFmtId="0" fontId="1" fillId="21" borderId="7" xfId="0" applyNumberFormat="1" applyFont="1" applyFill="1" applyBorder="1" applyAlignment="1">
      <alignment vertical="center"/>
    </xf>
    <xf numFmtId="165" fontId="1" fillId="16" borderId="47" xfId="0" applyNumberFormat="1" applyFont="1" applyFill="1" applyBorder="1" applyAlignment="1">
      <alignment vertical="center"/>
    </xf>
    <xf numFmtId="0" fontId="1" fillId="16" borderId="46" xfId="0" applyNumberFormat="1" applyFont="1" applyFill="1" applyBorder="1" applyAlignment="1">
      <alignment vertical="center"/>
    </xf>
    <xf numFmtId="165" fontId="1" fillId="16" borderId="46" xfId="0" applyNumberFormat="1" applyFont="1" applyFill="1" applyBorder="1" applyAlignment="1">
      <alignment vertical="center"/>
    </xf>
    <xf numFmtId="165" fontId="1" fillId="16" borderId="7" xfId="0" applyNumberFormat="1" applyFont="1" applyFill="1" applyBorder="1" applyAlignment="1">
      <alignment vertical="center"/>
    </xf>
    <xf numFmtId="165" fontId="1" fillId="21" borderId="1" xfId="0" applyNumberFormat="1" applyFont="1" applyFill="1" applyBorder="1" applyAlignment="1">
      <alignment vertical="center"/>
    </xf>
    <xf numFmtId="165" fontId="1" fillId="21" borderId="47" xfId="0" applyNumberFormat="1" applyFont="1" applyFill="1" applyBorder="1" applyAlignment="1">
      <alignment vertical="center"/>
    </xf>
    <xf numFmtId="0" fontId="1" fillId="21" borderId="46" xfId="0" applyNumberFormat="1" applyFont="1" applyFill="1" applyBorder="1" applyAlignment="1">
      <alignment vertical="center"/>
    </xf>
    <xf numFmtId="165" fontId="1" fillId="21" borderId="46" xfId="0" applyNumberFormat="1" applyFont="1" applyFill="1" applyBorder="1" applyAlignment="1">
      <alignment vertical="center"/>
    </xf>
    <xf numFmtId="165" fontId="1" fillId="21" borderId="7" xfId="0" applyNumberFormat="1" applyFont="1" applyFill="1" applyBorder="1" applyAlignment="1">
      <alignment vertical="center"/>
    </xf>
    <xf numFmtId="0" fontId="1" fillId="21" borderId="0" xfId="0" applyNumberFormat="1" applyFont="1" applyFill="1" applyBorder="1" applyAlignment="1">
      <alignment horizontal="center" vertical="center"/>
    </xf>
    <xf numFmtId="0" fontId="1" fillId="21" borderId="0" xfId="0" applyNumberFormat="1" applyFont="1" applyFill="1" applyBorder="1" applyAlignment="1">
      <alignment vertical="center"/>
    </xf>
    <xf numFmtId="0" fontId="1" fillId="21" borderId="0" xfId="0" applyNumberFormat="1" applyFont="1" applyFill="1" applyBorder="1" applyAlignment="1" applyProtection="1">
      <alignment horizontal="center" vertical="center"/>
      <protection locked="0"/>
    </xf>
    <xf numFmtId="0" fontId="0" fillId="0" borderId="58" xfId="0" applyBorder="1"/>
    <xf numFmtId="0" fontId="9" fillId="0" borderId="59" xfId="0" applyFont="1" applyBorder="1"/>
    <xf numFmtId="0" fontId="0" fillId="0" borderId="60" xfId="0" applyBorder="1"/>
    <xf numFmtId="0" fontId="0" fillId="0" borderId="61" xfId="0" applyBorder="1"/>
    <xf numFmtId="0" fontId="0" fillId="0" borderId="59" xfId="0" applyBorder="1"/>
    <xf numFmtId="0" fontId="1" fillId="21" borderId="4" xfId="0" applyNumberFormat="1" applyFont="1" applyFill="1" applyBorder="1" applyAlignment="1">
      <alignment horizontal="center" vertical="center"/>
    </xf>
    <xf numFmtId="0" fontId="1" fillId="21" borderId="5" xfId="0" applyNumberFormat="1" applyFont="1" applyFill="1" applyBorder="1" applyAlignment="1">
      <alignment horizontal="center" vertical="center"/>
    </xf>
    <xf numFmtId="0" fontId="1" fillId="21" borderId="5" xfId="0" applyNumberFormat="1" applyFont="1" applyFill="1" applyBorder="1" applyAlignment="1">
      <alignment vertical="center"/>
    </xf>
    <xf numFmtId="0" fontId="1" fillId="17" borderId="46" xfId="0" applyNumberFormat="1" applyFont="1" applyFill="1" applyBorder="1" applyAlignment="1" applyProtection="1">
      <alignment horizontal="center" vertical="center"/>
      <protection locked="0"/>
    </xf>
    <xf numFmtId="0" fontId="1" fillId="0" borderId="0" xfId="0" applyFont="1" applyAlignment="1">
      <alignment vertical="center"/>
    </xf>
    <xf numFmtId="0" fontId="1" fillId="0" borderId="4" xfId="0" applyNumberFormat="1" applyFont="1" applyBorder="1" applyAlignment="1">
      <alignment vertical="center"/>
    </xf>
    <xf numFmtId="0" fontId="4" fillId="21" borderId="7" xfId="0" applyNumberFormat="1" applyFont="1" applyFill="1" applyBorder="1" applyAlignment="1" applyProtection="1">
      <alignment vertical="center"/>
    </xf>
    <xf numFmtId="0" fontId="1" fillId="17" borderId="11" xfId="0" applyNumberFormat="1" applyFont="1" applyFill="1" applyBorder="1" applyAlignment="1" applyProtection="1">
      <alignment horizontal="center" vertical="center"/>
      <protection locked="0"/>
    </xf>
    <xf numFmtId="2" fontId="4" fillId="21" borderId="30" xfId="0" applyNumberFormat="1" applyFont="1" applyFill="1" applyBorder="1" applyAlignment="1" applyProtection="1">
      <alignment vertical="center"/>
    </xf>
    <xf numFmtId="165" fontId="4" fillId="21" borderId="4" xfId="0" applyNumberFormat="1" applyFont="1" applyFill="1" applyBorder="1" applyAlignment="1">
      <alignment vertical="center"/>
    </xf>
    <xf numFmtId="0" fontId="1" fillId="17" borderId="7" xfId="0" applyNumberFormat="1" applyFont="1" applyFill="1" applyBorder="1" applyAlignment="1" applyProtection="1">
      <alignment horizontal="right" vertical="center"/>
      <protection locked="0"/>
    </xf>
    <xf numFmtId="2" fontId="4" fillId="21" borderId="7" xfId="0" applyNumberFormat="1" applyFont="1" applyFill="1" applyBorder="1" applyAlignment="1" applyProtection="1">
      <alignment vertical="center"/>
    </xf>
    <xf numFmtId="2" fontId="4" fillId="21" borderId="1" xfId="0" applyNumberFormat="1" applyFont="1" applyFill="1" applyBorder="1" applyAlignment="1" applyProtection="1">
      <alignment vertical="center"/>
    </xf>
    <xf numFmtId="0" fontId="4" fillId="21" borderId="1" xfId="0" applyNumberFormat="1" applyFont="1" applyFill="1" applyBorder="1" applyAlignment="1" applyProtection="1">
      <alignment vertical="center"/>
    </xf>
    <xf numFmtId="0" fontId="4" fillId="24" borderId="1" xfId="0" applyNumberFormat="1" applyFont="1" applyFill="1" applyBorder="1" applyAlignment="1" applyProtection="1">
      <alignment vertical="center"/>
      <protection locked="0"/>
    </xf>
    <xf numFmtId="0" fontId="1" fillId="17" borderId="30" xfId="0" applyNumberFormat="1" applyFont="1" applyFill="1" applyBorder="1" applyAlignment="1" applyProtection="1">
      <alignment horizontal="right" vertical="center"/>
      <protection locked="0"/>
    </xf>
    <xf numFmtId="165" fontId="4" fillId="21" borderId="7" xfId="0" applyNumberFormat="1" applyFont="1" applyFill="1" applyBorder="1" applyAlignment="1">
      <alignment vertical="center"/>
    </xf>
    <xf numFmtId="165" fontId="4" fillId="21" borderId="4" xfId="0" applyNumberFormat="1" applyFont="1" applyFill="1" applyBorder="1" applyAlignment="1" applyProtection="1">
      <alignment vertical="center"/>
    </xf>
    <xf numFmtId="164" fontId="3" fillId="21" borderId="1" xfId="0" applyNumberFormat="1" applyFont="1" applyFill="1" applyBorder="1" applyAlignment="1" applyProtection="1">
      <alignment vertical="center"/>
    </xf>
    <xf numFmtId="165" fontId="4" fillId="21" borderId="1" xfId="0" applyNumberFormat="1" applyFont="1" applyFill="1" applyBorder="1" applyAlignment="1">
      <alignment vertical="center"/>
    </xf>
    <xf numFmtId="0" fontId="3" fillId="17" borderId="1" xfId="0" applyNumberFormat="1" applyFont="1" applyFill="1" applyBorder="1" applyAlignment="1" applyProtection="1">
      <alignment vertical="center"/>
      <protection locked="0"/>
    </xf>
    <xf numFmtId="0" fontId="4" fillId="20" borderId="1" xfId="0" applyNumberFormat="1" applyFont="1" applyFill="1" applyBorder="1" applyAlignment="1" applyProtection="1">
      <alignment vertical="center"/>
    </xf>
    <xf numFmtId="0" fontId="4" fillId="20" borderId="1" xfId="0" applyNumberFormat="1" applyFont="1" applyFill="1" applyBorder="1" applyAlignment="1" applyProtection="1">
      <alignment vertical="center"/>
      <protection locked="0"/>
    </xf>
    <xf numFmtId="2" fontId="4" fillId="20" borderId="1" xfId="0" applyNumberFormat="1" applyFont="1" applyFill="1" applyBorder="1" applyAlignment="1" applyProtection="1">
      <alignment vertical="center"/>
    </xf>
    <xf numFmtId="165" fontId="4" fillId="20" borderId="4" xfId="0" applyNumberFormat="1" applyFont="1" applyFill="1" applyBorder="1" applyAlignment="1">
      <alignment vertical="center"/>
    </xf>
    <xf numFmtId="0" fontId="3" fillId="21" borderId="1" xfId="0" applyNumberFormat="1" applyFont="1" applyFill="1" applyBorder="1" applyAlignment="1" applyProtection="1">
      <alignment vertical="center"/>
    </xf>
    <xf numFmtId="165" fontId="1" fillId="21" borderId="4" xfId="0" applyNumberFormat="1" applyFont="1" applyFill="1" applyBorder="1" applyAlignment="1">
      <alignment vertical="center"/>
    </xf>
    <xf numFmtId="165" fontId="1" fillId="20" borderId="1" xfId="0" applyNumberFormat="1" applyFont="1" applyFill="1" applyBorder="1" applyAlignment="1">
      <alignment vertical="center"/>
    </xf>
    <xf numFmtId="0" fontId="1" fillId="17" borderId="16" xfId="0" applyFont="1" applyFill="1" applyBorder="1" applyProtection="1">
      <protection locked="0"/>
    </xf>
    <xf numFmtId="0" fontId="1" fillId="17" borderId="12" xfId="0" applyFont="1" applyFill="1" applyBorder="1" applyProtection="1">
      <protection locked="0"/>
    </xf>
    <xf numFmtId="0" fontId="4" fillId="0" borderId="0" xfId="0" applyNumberFormat="1" applyFont="1" applyBorder="1" applyAlignment="1" applyProtection="1">
      <alignment vertical="center"/>
    </xf>
    <xf numFmtId="0" fontId="4" fillId="21" borderId="0" xfId="0" applyNumberFormat="1" applyFont="1" applyFill="1" applyBorder="1" applyAlignment="1" applyProtection="1">
      <alignment vertical="center"/>
    </xf>
    <xf numFmtId="165" fontId="4" fillId="0" borderId="2" xfId="0" applyNumberFormat="1" applyFont="1" applyBorder="1" applyAlignment="1">
      <alignment vertical="center"/>
    </xf>
    <xf numFmtId="165" fontId="4" fillId="21" borderId="2" xfId="0" applyNumberFormat="1" applyFont="1" applyFill="1" applyBorder="1" applyAlignment="1">
      <alignment vertical="center"/>
    </xf>
  </cellXfs>
  <cellStyles count="1">
    <cellStyle name="Normal" xfId="0" builtinId="0"/>
  </cellStyles>
  <dxfs count="880">
    <dxf>
      <font>
        <b/>
        <i val="0"/>
        <color rgb="FF339966"/>
      </font>
    </dxf>
    <dxf>
      <font>
        <b/>
        <i val="0"/>
        <color rgb="FF339966"/>
      </font>
    </dxf>
    <dxf>
      <font>
        <b/>
        <i val="0"/>
        <color rgb="FF339966"/>
      </font>
    </dxf>
    <dxf>
      <font>
        <b/>
        <i val="0"/>
        <color rgb="FF339966"/>
      </font>
    </dxf>
    <dxf>
      <font>
        <b/>
        <i val="0"/>
        <color rgb="FF339966"/>
      </font>
    </dxf>
    <dxf>
      <font>
        <b/>
        <i val="0"/>
        <color rgb="FF339966"/>
      </font>
    </dxf>
    <dxf>
      <font>
        <b/>
        <i val="0"/>
        <color rgb="FF339966"/>
      </font>
    </dxf>
    <dxf>
      <font>
        <b/>
        <i val="0"/>
        <color rgb="FF339966"/>
      </font>
    </dxf>
    <dxf>
      <font>
        <b/>
        <i val="0"/>
        <color rgb="FF339966"/>
      </font>
    </dxf>
    <dxf>
      <font>
        <b/>
        <i val="0"/>
        <color rgb="FF339966"/>
      </font>
    </dxf>
    <dxf>
      <font>
        <b/>
        <i val="0"/>
        <strike val="0"/>
        <condense val="0"/>
        <extend val="0"/>
        <color indexed="10"/>
      </font>
    </dxf>
    <dxf>
      <font>
        <b/>
        <i val="0"/>
        <condense val="0"/>
        <extend val="0"/>
        <color indexed="10"/>
      </font>
    </dxf>
    <dxf>
      <font>
        <b/>
        <i val="0"/>
        <condense val="0"/>
        <extend val="0"/>
        <color indexed="10"/>
      </font>
    </dxf>
    <dxf>
      <font>
        <b/>
        <i val="0"/>
        <strike val="0"/>
        <condense val="0"/>
        <extend val="0"/>
        <color indexed="57"/>
      </font>
    </dxf>
    <dxf>
      <font>
        <b/>
        <i val="0"/>
        <strike val="0"/>
        <condense val="0"/>
        <extend val="0"/>
        <color indexed="57"/>
      </font>
    </dxf>
    <dxf>
      <font>
        <b/>
        <i val="0"/>
        <strike val="0"/>
        <condense val="0"/>
        <extend val="0"/>
        <color indexed="10"/>
      </font>
    </dxf>
    <dxf>
      <fill>
        <patternFill patternType="solid">
          <bgColor indexed="9"/>
        </patternFill>
      </fill>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strike val="0"/>
        <condense val="0"/>
        <extend val="0"/>
        <color indexed="60"/>
      </font>
    </dxf>
    <dxf>
      <font>
        <b val="0"/>
        <i val="0"/>
        <strike val="0"/>
        <condense val="0"/>
        <extend val="0"/>
        <color auto="1"/>
      </font>
    </dxf>
    <dxf>
      <font>
        <b/>
        <i val="0"/>
        <condense val="0"/>
        <extend val="0"/>
        <color indexed="57"/>
      </font>
    </dxf>
    <dxf>
      <font>
        <b/>
        <i val="0"/>
        <strike val="0"/>
        <condense val="0"/>
        <extend val="0"/>
        <color indexed="60"/>
      </font>
    </dxf>
    <dxf>
      <font>
        <b val="0"/>
        <i val="0"/>
        <strike val="0"/>
        <condense val="0"/>
        <extend val="0"/>
        <color auto="1"/>
      </font>
    </dxf>
    <dxf>
      <font>
        <b/>
        <i val="0"/>
        <condense val="0"/>
        <extend val="0"/>
        <color indexed="57"/>
      </font>
    </dxf>
    <dxf>
      <font>
        <b/>
        <i val="0"/>
        <strike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339966"/>
      <color rgb="FFC0C0C0"/>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Z55"/>
  <sheetViews>
    <sheetView tabSelected="1" view="pageBreakPreview" zoomScale="60"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
  <cols>
    <col min="1" max="1" width="17.77734375" customWidth="1"/>
    <col min="2" max="2" width="9.88671875" customWidth="1"/>
    <col min="3" max="3" width="10.88671875" bestFit="1" customWidth="1"/>
    <col min="4" max="4" width="14.77734375" bestFit="1" customWidth="1"/>
    <col min="5" max="5" width="14.33203125" bestFit="1" customWidth="1"/>
    <col min="6" max="6" width="17" bestFit="1" customWidth="1"/>
    <col min="7" max="7" width="18.6640625" bestFit="1" customWidth="1"/>
    <col min="8" max="8" width="22.33203125" bestFit="1" customWidth="1"/>
    <col min="9" max="9" width="9.88671875" customWidth="1"/>
    <col min="10" max="10" width="10.88671875" bestFit="1" customWidth="1"/>
    <col min="11" max="11" width="15" bestFit="1" customWidth="1"/>
    <col min="12" max="12" width="14.5546875" bestFit="1" customWidth="1"/>
    <col min="13" max="13" width="17" bestFit="1" customWidth="1"/>
    <col min="14" max="14" width="18.6640625" bestFit="1" customWidth="1"/>
    <col min="15" max="15" width="22.5546875" bestFit="1" customWidth="1"/>
    <col min="16" max="16" width="9.5546875" customWidth="1"/>
    <col min="17" max="17" width="10.44140625" customWidth="1"/>
    <col min="18" max="18" width="14.5546875" customWidth="1"/>
    <col min="19" max="19" width="14.109375" bestFit="1" customWidth="1"/>
    <col min="20" max="20" width="16.5546875" customWidth="1"/>
    <col min="21" max="21" width="18.21875" customWidth="1"/>
    <col min="22" max="22" width="22.109375" customWidth="1"/>
    <col min="23" max="23" width="9.88671875" customWidth="1"/>
    <col min="24" max="24" width="10.88671875" bestFit="1" customWidth="1"/>
    <col min="25" max="25" width="14.88671875" bestFit="1" customWidth="1"/>
    <col min="26" max="26" width="14.44140625" bestFit="1" customWidth="1"/>
    <col min="27" max="27" width="17" bestFit="1" customWidth="1"/>
    <col min="28" max="28" width="18.6640625" bestFit="1" customWidth="1"/>
    <col min="29" max="29" width="22.44140625" bestFit="1" customWidth="1"/>
    <col min="30" max="30" width="10.33203125" bestFit="1" customWidth="1"/>
    <col min="31" max="31" width="11.21875" bestFit="1" customWidth="1"/>
    <col min="32" max="32" width="15.21875" bestFit="1" customWidth="1"/>
    <col min="33" max="33" width="14.77734375" bestFit="1" customWidth="1"/>
    <col min="34" max="34" width="17.33203125" bestFit="1" customWidth="1"/>
    <col min="35" max="35" width="19" bestFit="1" customWidth="1"/>
    <col min="36" max="36" width="22.77734375" bestFit="1" customWidth="1"/>
    <col min="37" max="37" width="9.88671875" customWidth="1"/>
    <col min="38" max="38" width="10.88671875" bestFit="1" customWidth="1"/>
    <col min="39" max="39" width="14.88671875" bestFit="1" customWidth="1"/>
    <col min="40" max="40" width="14.44140625" bestFit="1" customWidth="1"/>
    <col min="41" max="41" width="17" bestFit="1" customWidth="1"/>
    <col min="42" max="42" width="18.6640625" bestFit="1" customWidth="1"/>
    <col min="43" max="43" width="22" bestFit="1" customWidth="1"/>
    <col min="44" max="44" width="13.109375" customWidth="1"/>
    <col min="45" max="45" width="13.5546875" customWidth="1"/>
    <col min="46" max="46" width="14.88671875" bestFit="1" customWidth="1"/>
    <col min="47" max="47" width="14.44140625" bestFit="1" customWidth="1"/>
    <col min="48" max="48" width="17" bestFit="1" customWidth="1"/>
    <col min="49" max="49" width="18.6640625" bestFit="1" customWidth="1"/>
    <col min="50" max="50" width="22.44140625" bestFit="1" customWidth="1"/>
    <col min="51" max="51" width="10.44140625" bestFit="1" customWidth="1"/>
    <col min="52" max="52" width="11.44140625" bestFit="1" customWidth="1"/>
    <col min="53" max="53" width="15.109375" bestFit="1" customWidth="1"/>
    <col min="54" max="54" width="14.88671875" customWidth="1"/>
    <col min="55" max="55" width="17.5546875" bestFit="1" customWidth="1"/>
    <col min="56" max="56" width="19.21875" bestFit="1" customWidth="1"/>
    <col min="57" max="57" width="22.6640625" bestFit="1" customWidth="1"/>
    <col min="58" max="58" width="9.33203125" bestFit="1" customWidth="1"/>
    <col min="59" max="59" width="10.33203125" bestFit="1" customWidth="1"/>
    <col min="60" max="60" width="14.33203125" bestFit="1" customWidth="1"/>
    <col min="61" max="61" width="13.88671875" bestFit="1" customWidth="1"/>
    <col min="62" max="62" width="16.44140625" bestFit="1" customWidth="1"/>
    <col min="63" max="63" width="18.109375" bestFit="1" customWidth="1"/>
    <col min="64" max="64" width="21.88671875" bestFit="1" customWidth="1"/>
    <col min="65" max="65" width="9.77734375" bestFit="1" customWidth="1"/>
    <col min="66" max="66" width="10.6640625" customWidth="1"/>
    <col min="67" max="67" width="14.88671875" bestFit="1" customWidth="1"/>
    <col min="68" max="68" width="14.44140625" bestFit="1" customWidth="1"/>
    <col min="69" max="69" width="16.77734375" bestFit="1" customWidth="1"/>
    <col min="70" max="70" width="18.44140625" bestFit="1" customWidth="1"/>
    <col min="71" max="71" width="22.44140625" bestFit="1" customWidth="1"/>
    <col min="72" max="72" width="9.88671875" customWidth="1"/>
    <col min="73" max="73" width="10.88671875" bestFit="1" customWidth="1"/>
    <col min="74" max="74" width="14.88671875" bestFit="1" customWidth="1"/>
    <col min="75" max="75" width="14.44140625" bestFit="1" customWidth="1"/>
    <col min="76" max="76" width="17" bestFit="1" customWidth="1"/>
    <col min="77" max="77" width="18.6640625" bestFit="1" customWidth="1"/>
    <col min="78" max="78" width="22.44140625" bestFit="1" customWidth="1"/>
    <col min="79" max="79" width="9.77734375" bestFit="1" customWidth="1"/>
    <col min="80" max="80" width="10.6640625" customWidth="1"/>
    <col min="81" max="81" width="14.5546875" bestFit="1" customWidth="1"/>
    <col min="82" max="82" width="14.21875" bestFit="1" customWidth="1"/>
    <col min="83" max="83" width="16.77734375" bestFit="1" customWidth="1"/>
    <col min="84" max="84" width="18.44140625" bestFit="1" customWidth="1"/>
    <col min="85" max="85" width="22.109375" bestFit="1" customWidth="1"/>
    <col min="86" max="86" width="13.21875" customWidth="1"/>
    <col min="87" max="87" width="14.21875" bestFit="1" customWidth="1"/>
    <col min="88" max="88" width="18" bestFit="1" customWidth="1"/>
    <col min="89" max="89" width="17.6640625" customWidth="1"/>
    <col min="90" max="90" width="20.33203125" bestFit="1" customWidth="1"/>
    <col min="91" max="91" width="22" bestFit="1" customWidth="1"/>
    <col min="92" max="92" width="25.5546875" bestFit="1" customWidth="1"/>
    <col min="93" max="93" width="11.5546875" customWidth="1"/>
    <col min="94" max="94" width="12.6640625" customWidth="1"/>
    <col min="95" max="95" width="16.5546875" customWidth="1"/>
    <col min="96" max="96" width="16.109375" bestFit="1" customWidth="1"/>
    <col min="97" max="97" width="18.6640625" bestFit="1" customWidth="1"/>
    <col min="98" max="98" width="20.44140625" bestFit="1" customWidth="1"/>
    <col min="99" max="99" width="24.21875" bestFit="1" customWidth="1"/>
    <col min="100" max="100" width="11" customWidth="1"/>
    <col min="101" max="101" width="12" bestFit="1" customWidth="1"/>
    <col min="102" max="102" width="16.109375" bestFit="1" customWidth="1"/>
    <col min="103" max="103" width="15.6640625" customWidth="1"/>
    <col min="104" max="104" width="18.109375" bestFit="1" customWidth="1"/>
    <col min="105" max="105" width="19.77734375" bestFit="1" customWidth="1"/>
    <col min="106" max="106" width="23.6640625" bestFit="1" customWidth="1"/>
    <col min="107" max="107" width="12.5546875" bestFit="1" customWidth="1"/>
    <col min="108" max="108" width="13.21875" bestFit="1" customWidth="1"/>
    <col min="109" max="109" width="17.6640625" bestFit="1" customWidth="1"/>
    <col min="110" max="110" width="17.5546875" bestFit="1" customWidth="1"/>
    <col min="111" max="111" width="20.109375" bestFit="1" customWidth="1"/>
    <col min="112" max="112" width="22" bestFit="1" customWidth="1"/>
    <col min="113" max="113" width="26.21875" bestFit="1" customWidth="1"/>
    <col min="114" max="114" width="10.88671875" bestFit="1" customWidth="1"/>
    <col min="115" max="115" width="12" customWidth="1"/>
    <col min="116" max="116" width="16" bestFit="1" customWidth="1"/>
    <col min="117" max="117" width="15.88671875" bestFit="1" customWidth="1"/>
    <col min="118" max="118" width="18.21875" bestFit="1" customWidth="1"/>
    <col min="119" max="119" width="20.33203125" bestFit="1" customWidth="1"/>
    <col min="120" max="120" width="24.5546875" bestFit="1" customWidth="1"/>
    <col min="121" max="121" width="10.44140625" bestFit="1" customWidth="1"/>
    <col min="122" max="122" width="11.21875" bestFit="1" customWidth="1"/>
    <col min="123" max="123" width="15.6640625" bestFit="1" customWidth="1"/>
    <col min="124" max="124" width="15.44140625" bestFit="1" customWidth="1"/>
    <col min="125" max="125" width="17.88671875" bestFit="1" customWidth="1"/>
    <col min="126" max="126" width="19.88671875" customWidth="1"/>
    <col min="127" max="127" width="24.21875" bestFit="1" customWidth="1"/>
    <col min="128" max="128" width="10.88671875" bestFit="1" customWidth="1"/>
    <col min="129" max="129" width="11.5546875" bestFit="1" customWidth="1"/>
    <col min="130" max="130" width="16.77734375" customWidth="1"/>
    <col min="131" max="131" width="15.88671875" bestFit="1" customWidth="1"/>
    <col min="132" max="132" width="18.21875" bestFit="1" customWidth="1"/>
    <col min="133" max="133" width="20.33203125" bestFit="1" customWidth="1"/>
    <col min="134" max="134" width="24.5546875" bestFit="1" customWidth="1"/>
    <col min="135" max="135" width="11.44140625" bestFit="1" customWidth="1"/>
    <col min="136" max="136" width="12.109375" bestFit="1" customWidth="1"/>
    <col min="137" max="137" width="16.5546875" bestFit="1" customWidth="1"/>
    <col min="138" max="138" width="16.44140625" bestFit="1" customWidth="1"/>
    <col min="139" max="139" width="18.77734375" customWidth="1"/>
    <col min="140" max="140" width="20.88671875" bestFit="1" customWidth="1"/>
    <col min="141" max="141" width="25.109375" bestFit="1" customWidth="1"/>
    <col min="142" max="142" width="11.77734375" bestFit="1" customWidth="1"/>
    <col min="143" max="143" width="12.5546875" bestFit="1" customWidth="1"/>
    <col min="144" max="144" width="17" bestFit="1" customWidth="1"/>
    <col min="145" max="145" width="16.77734375" bestFit="1" customWidth="1"/>
    <col min="146" max="146" width="19.33203125" bestFit="1" customWidth="1"/>
    <col min="147" max="147" width="21.5546875" customWidth="1"/>
    <col min="148" max="148" width="25.44140625" bestFit="1" customWidth="1"/>
    <col min="149" max="149" width="12.6640625" customWidth="1"/>
    <col min="150" max="150" width="13.44140625" customWidth="1"/>
    <col min="151" max="151" width="17.88671875" customWidth="1"/>
    <col min="152" max="152" width="17.6640625" bestFit="1" customWidth="1"/>
    <col min="153" max="153" width="20.33203125" bestFit="1" customWidth="1"/>
    <col min="154" max="154" width="22.109375" bestFit="1" customWidth="1"/>
    <col min="155" max="155" width="26.44140625" bestFit="1" customWidth="1"/>
    <col min="158" max="158" width="12.5546875" bestFit="1" customWidth="1"/>
    <col min="159" max="159" width="12.109375" bestFit="1" customWidth="1"/>
    <col min="160" max="160" width="14.5546875" bestFit="1" customWidth="1"/>
    <col min="161" max="161" width="17.109375" customWidth="1"/>
    <col min="162" max="162" width="21.88671875" customWidth="1"/>
    <col min="165" max="165" width="12.5546875" bestFit="1" customWidth="1"/>
    <col min="166" max="166" width="12.109375" bestFit="1" customWidth="1"/>
    <col min="167" max="167" width="14.5546875" bestFit="1" customWidth="1"/>
    <col min="168" max="168" width="17.109375" customWidth="1"/>
    <col min="169" max="169" width="21.44140625" customWidth="1"/>
    <col min="172" max="172" width="12.5546875" bestFit="1" customWidth="1"/>
    <col min="173" max="173" width="12.109375" bestFit="1" customWidth="1"/>
    <col min="174" max="174" width="14.5546875" bestFit="1" customWidth="1"/>
    <col min="175" max="175" width="17" customWidth="1"/>
    <col min="176" max="176" width="20.77734375" customWidth="1"/>
    <col min="179" max="179" width="12.5546875" bestFit="1" customWidth="1"/>
    <col min="180" max="180" width="12.109375" bestFit="1" customWidth="1"/>
    <col min="181" max="181" width="14.5546875" bestFit="1" customWidth="1"/>
    <col min="182" max="182" width="17.33203125" customWidth="1"/>
    <col min="183" max="183" width="20.109375" customWidth="1"/>
    <col min="186" max="186" width="12.5546875" bestFit="1" customWidth="1"/>
    <col min="187" max="187" width="12.109375" bestFit="1" customWidth="1"/>
    <col min="188" max="188" width="14.5546875" bestFit="1" customWidth="1"/>
    <col min="189" max="189" width="17.88671875" customWidth="1"/>
    <col min="190" max="190" width="20.33203125" customWidth="1"/>
    <col min="193" max="193" width="12.5546875" bestFit="1" customWidth="1"/>
    <col min="194" max="194" width="12.109375" bestFit="1" customWidth="1"/>
    <col min="195" max="195" width="14.5546875" bestFit="1" customWidth="1"/>
    <col min="196" max="196" width="17.33203125" customWidth="1"/>
    <col min="197" max="197" width="20.88671875" customWidth="1"/>
    <col min="200" max="200" width="12.5546875" bestFit="1" customWidth="1"/>
    <col min="201" max="201" width="12.109375" bestFit="1" customWidth="1"/>
    <col min="202" max="202" width="14.5546875" bestFit="1" customWidth="1"/>
    <col min="203" max="203" width="17.109375" customWidth="1"/>
    <col min="204" max="204" width="20.33203125" customWidth="1"/>
    <col min="207" max="207" width="12.5546875" bestFit="1" customWidth="1"/>
    <col min="208" max="208" width="12.109375" bestFit="1" customWidth="1"/>
    <col min="209" max="209" width="14.5546875" bestFit="1" customWidth="1"/>
    <col min="210" max="210" width="16.44140625" customWidth="1"/>
    <col min="211" max="211" width="19.77734375" customWidth="1"/>
    <col min="214" max="214" width="12.5546875" bestFit="1" customWidth="1"/>
    <col min="215" max="215" width="12.109375" bestFit="1" customWidth="1"/>
    <col min="216" max="216" width="14.5546875" bestFit="1" customWidth="1"/>
    <col min="217" max="217" width="16.5546875" customWidth="1"/>
    <col min="218" max="218" width="20.109375" customWidth="1"/>
    <col min="221" max="221" width="12.5546875" bestFit="1" customWidth="1"/>
    <col min="222" max="222" width="12.109375" bestFit="1" customWidth="1"/>
    <col min="223" max="223" width="14.5546875" bestFit="1" customWidth="1"/>
    <col min="224" max="224" width="17.6640625" customWidth="1"/>
    <col min="225" max="225" width="19.88671875" customWidth="1"/>
    <col min="228" max="228" width="12.5546875" bestFit="1" customWidth="1"/>
    <col min="229" max="229" width="12.109375" bestFit="1" customWidth="1"/>
    <col min="230" max="230" width="14.5546875" bestFit="1" customWidth="1"/>
    <col min="231" max="231" width="16.44140625" customWidth="1"/>
    <col min="232" max="232" width="20.77734375" customWidth="1"/>
    <col min="235" max="235" width="12.5546875" bestFit="1" customWidth="1"/>
    <col min="236" max="236" width="12.109375" bestFit="1" customWidth="1"/>
    <col min="237" max="237" width="14.5546875" bestFit="1" customWidth="1"/>
    <col min="238" max="238" width="16.44140625" customWidth="1"/>
    <col min="239" max="239" width="19.77734375" customWidth="1"/>
    <col min="242" max="242" width="12.5546875" bestFit="1" customWidth="1"/>
    <col min="243" max="243" width="12.109375" bestFit="1" customWidth="1"/>
    <col min="244" max="244" width="14.5546875" bestFit="1" customWidth="1"/>
    <col min="245" max="245" width="17.109375" customWidth="1"/>
    <col min="246" max="246" width="20.88671875" customWidth="1"/>
    <col min="249" max="249" width="12.5546875" bestFit="1" customWidth="1"/>
    <col min="250" max="250" width="12.109375" bestFit="1" customWidth="1"/>
    <col min="251" max="251" width="14.5546875" bestFit="1" customWidth="1"/>
    <col min="252" max="252" width="17.33203125" customWidth="1"/>
    <col min="253" max="253" width="20.88671875" customWidth="1"/>
    <col min="256" max="256" width="12.5546875" bestFit="1" customWidth="1"/>
    <col min="257" max="257" width="12.109375" bestFit="1" customWidth="1"/>
    <col min="258" max="258" width="14.5546875" bestFit="1" customWidth="1"/>
    <col min="259" max="259" width="17.33203125" customWidth="1"/>
    <col min="260" max="260" width="21.21875" customWidth="1"/>
  </cols>
  <sheetData>
    <row r="1" spans="1:260" ht="15.75" thickTop="1" x14ac:dyDescent="0.2">
      <c r="A1" s="17" t="s">
        <v>127</v>
      </c>
      <c r="B1" s="3" t="s">
        <v>128</v>
      </c>
      <c r="C1" s="4" t="s">
        <v>129</v>
      </c>
      <c r="D1" s="4" t="s">
        <v>173</v>
      </c>
      <c r="E1" s="4" t="s">
        <v>130</v>
      </c>
      <c r="F1" s="4" t="s">
        <v>190</v>
      </c>
      <c r="G1" s="68" t="s">
        <v>393</v>
      </c>
      <c r="H1" s="63" t="s">
        <v>394</v>
      </c>
      <c r="I1" s="3" t="s">
        <v>131</v>
      </c>
      <c r="J1" s="4" t="s">
        <v>132</v>
      </c>
      <c r="K1" s="4" t="s">
        <v>174</v>
      </c>
      <c r="L1" s="4" t="s">
        <v>133</v>
      </c>
      <c r="M1" s="4" t="s">
        <v>191</v>
      </c>
      <c r="N1" s="68" t="s">
        <v>395</v>
      </c>
      <c r="O1" s="63" t="s">
        <v>396</v>
      </c>
      <c r="P1" s="3" t="s">
        <v>134</v>
      </c>
      <c r="Q1" s="4" t="s">
        <v>135</v>
      </c>
      <c r="R1" s="4" t="s">
        <v>175</v>
      </c>
      <c r="S1" s="4" t="s">
        <v>136</v>
      </c>
      <c r="T1" s="4" t="s">
        <v>192</v>
      </c>
      <c r="U1" s="68" t="s">
        <v>397</v>
      </c>
      <c r="V1" s="63" t="s">
        <v>398</v>
      </c>
      <c r="W1" s="3" t="s">
        <v>138</v>
      </c>
      <c r="X1" s="4" t="s">
        <v>139</v>
      </c>
      <c r="Y1" s="4" t="s">
        <v>176</v>
      </c>
      <c r="Z1" s="4" t="s">
        <v>140</v>
      </c>
      <c r="AA1" s="4" t="s">
        <v>193</v>
      </c>
      <c r="AB1" s="68" t="s">
        <v>399</v>
      </c>
      <c r="AC1" s="63" t="s">
        <v>400</v>
      </c>
      <c r="AD1" s="3" t="s">
        <v>141</v>
      </c>
      <c r="AE1" s="4" t="s">
        <v>142</v>
      </c>
      <c r="AF1" s="4" t="s">
        <v>177</v>
      </c>
      <c r="AG1" s="4" t="s">
        <v>143</v>
      </c>
      <c r="AH1" s="4" t="s">
        <v>194</v>
      </c>
      <c r="AI1" s="68" t="s">
        <v>401</v>
      </c>
      <c r="AJ1" s="63" t="s">
        <v>402</v>
      </c>
      <c r="AK1" s="3" t="s">
        <v>144</v>
      </c>
      <c r="AL1" s="4" t="s">
        <v>145</v>
      </c>
      <c r="AM1" s="4" t="s">
        <v>178</v>
      </c>
      <c r="AN1" s="4" t="s">
        <v>146</v>
      </c>
      <c r="AO1" s="4" t="s">
        <v>195</v>
      </c>
      <c r="AP1" s="68" t="s">
        <v>403</v>
      </c>
      <c r="AQ1" s="63" t="s">
        <v>494</v>
      </c>
      <c r="AR1" s="3" t="s">
        <v>147</v>
      </c>
      <c r="AS1" s="4" t="s">
        <v>148</v>
      </c>
      <c r="AT1" s="4" t="s">
        <v>179</v>
      </c>
      <c r="AU1" s="4" t="s">
        <v>149</v>
      </c>
      <c r="AV1" s="4" t="s">
        <v>196</v>
      </c>
      <c r="AW1" s="68" t="s">
        <v>404</v>
      </c>
      <c r="AX1" s="63" t="s">
        <v>405</v>
      </c>
      <c r="AY1" s="3" t="s">
        <v>150</v>
      </c>
      <c r="AZ1" s="4" t="s">
        <v>151</v>
      </c>
      <c r="BA1" s="4" t="s">
        <v>180</v>
      </c>
      <c r="BB1" s="4" t="s">
        <v>152</v>
      </c>
      <c r="BC1" s="4" t="s">
        <v>197</v>
      </c>
      <c r="BD1" s="68" t="s">
        <v>406</v>
      </c>
      <c r="BE1" s="63" t="s">
        <v>407</v>
      </c>
      <c r="BF1" s="3" t="s">
        <v>153</v>
      </c>
      <c r="BG1" s="4" t="s">
        <v>154</v>
      </c>
      <c r="BH1" s="4" t="s">
        <v>181</v>
      </c>
      <c r="BI1" s="4" t="s">
        <v>155</v>
      </c>
      <c r="BJ1" s="4" t="s">
        <v>198</v>
      </c>
      <c r="BK1" s="68" t="s">
        <v>408</v>
      </c>
      <c r="BL1" s="63" t="s">
        <v>409</v>
      </c>
      <c r="BM1" s="3" t="s">
        <v>156</v>
      </c>
      <c r="BN1" s="4" t="s">
        <v>157</v>
      </c>
      <c r="BO1" s="4" t="s">
        <v>182</v>
      </c>
      <c r="BP1" s="4" t="s">
        <v>158</v>
      </c>
      <c r="BQ1" s="4" t="s">
        <v>199</v>
      </c>
      <c r="BR1" s="68" t="s">
        <v>410</v>
      </c>
      <c r="BS1" s="63" t="s">
        <v>411</v>
      </c>
      <c r="BT1" s="3" t="s">
        <v>159</v>
      </c>
      <c r="BU1" s="4" t="s">
        <v>160</v>
      </c>
      <c r="BV1" s="4" t="s">
        <v>183</v>
      </c>
      <c r="BW1" s="4" t="s">
        <v>161</v>
      </c>
      <c r="BX1" s="4" t="s">
        <v>200</v>
      </c>
      <c r="BY1" s="68" t="s">
        <v>412</v>
      </c>
      <c r="BZ1" s="63" t="s">
        <v>413</v>
      </c>
      <c r="CA1" s="3" t="s">
        <v>162</v>
      </c>
      <c r="CB1" s="4" t="s">
        <v>163</v>
      </c>
      <c r="CC1" s="4" t="s">
        <v>184</v>
      </c>
      <c r="CD1" s="4" t="s">
        <v>164</v>
      </c>
      <c r="CE1" s="4" t="s">
        <v>201</v>
      </c>
      <c r="CF1" s="68" t="s">
        <v>414</v>
      </c>
      <c r="CG1" s="63" t="s">
        <v>415</v>
      </c>
      <c r="CH1" s="3" t="s">
        <v>235</v>
      </c>
      <c r="CI1" s="4" t="s">
        <v>236</v>
      </c>
      <c r="CJ1" s="4" t="s">
        <v>237</v>
      </c>
      <c r="CK1" s="4" t="s">
        <v>238</v>
      </c>
      <c r="CL1" s="4" t="s">
        <v>239</v>
      </c>
      <c r="CM1" s="68" t="s">
        <v>416</v>
      </c>
      <c r="CN1" s="63" t="s">
        <v>417</v>
      </c>
      <c r="CO1" s="3" t="s">
        <v>250</v>
      </c>
      <c r="CP1" s="4" t="s">
        <v>251</v>
      </c>
      <c r="CQ1" s="4" t="s">
        <v>252</v>
      </c>
      <c r="CR1" s="4" t="s">
        <v>253</v>
      </c>
      <c r="CS1" s="4" t="s">
        <v>254</v>
      </c>
      <c r="CT1" s="68" t="s">
        <v>418</v>
      </c>
      <c r="CU1" s="63" t="s">
        <v>419</v>
      </c>
      <c r="CV1" s="3" t="s">
        <v>255</v>
      </c>
      <c r="CW1" s="4" t="s">
        <v>256</v>
      </c>
      <c r="CX1" s="4" t="s">
        <v>257</v>
      </c>
      <c r="CY1" s="4" t="s">
        <v>258</v>
      </c>
      <c r="CZ1" s="4" t="s">
        <v>259</v>
      </c>
      <c r="DA1" s="68" t="s">
        <v>420</v>
      </c>
      <c r="DB1" s="63" t="s">
        <v>421</v>
      </c>
      <c r="DC1" s="3" t="s">
        <v>582</v>
      </c>
      <c r="DD1" s="4" t="s">
        <v>583</v>
      </c>
      <c r="DE1" s="4" t="s">
        <v>584</v>
      </c>
      <c r="DF1" s="4" t="s">
        <v>585</v>
      </c>
      <c r="DG1" s="4" t="s">
        <v>586</v>
      </c>
      <c r="DH1" s="68" t="s">
        <v>587</v>
      </c>
      <c r="DI1" s="63" t="s">
        <v>588</v>
      </c>
      <c r="DJ1" s="77" t="s">
        <v>589</v>
      </c>
      <c r="DK1" s="69" t="s">
        <v>590</v>
      </c>
      <c r="DL1" s="69" t="s">
        <v>591</v>
      </c>
      <c r="DM1" s="69" t="s">
        <v>592</v>
      </c>
      <c r="DN1" s="69" t="s">
        <v>593</v>
      </c>
      <c r="DO1" s="69" t="s">
        <v>594</v>
      </c>
      <c r="DP1" s="67" t="s">
        <v>595</v>
      </c>
      <c r="DQ1" s="57" t="s">
        <v>289</v>
      </c>
      <c r="DR1" s="58" t="s">
        <v>290</v>
      </c>
      <c r="DS1" s="58" t="s">
        <v>291</v>
      </c>
      <c r="DT1" s="58" t="s">
        <v>292</v>
      </c>
      <c r="DU1" s="58" t="s">
        <v>293</v>
      </c>
      <c r="DV1" s="69" t="s">
        <v>422</v>
      </c>
      <c r="DW1" s="67" t="s">
        <v>423</v>
      </c>
      <c r="DX1" s="77" t="s">
        <v>366</v>
      </c>
      <c r="DY1" s="69" t="s">
        <v>367</v>
      </c>
      <c r="DZ1" s="69" t="s">
        <v>368</v>
      </c>
      <c r="EA1" s="69" t="s">
        <v>369</v>
      </c>
      <c r="EB1" s="69" t="s">
        <v>370</v>
      </c>
      <c r="EC1" s="69" t="s">
        <v>424</v>
      </c>
      <c r="ED1" s="67" t="s">
        <v>425</v>
      </c>
      <c r="EE1" s="77" t="s">
        <v>366</v>
      </c>
      <c r="EF1" s="69" t="s">
        <v>367</v>
      </c>
      <c r="EG1" s="69" t="s">
        <v>368</v>
      </c>
      <c r="EH1" s="69" t="s">
        <v>369</v>
      </c>
      <c r="EI1" s="69" t="s">
        <v>370</v>
      </c>
      <c r="EJ1" s="69" t="s">
        <v>424</v>
      </c>
      <c r="EK1" s="67" t="s">
        <v>425</v>
      </c>
      <c r="EL1" s="77" t="s">
        <v>366</v>
      </c>
      <c r="EM1" s="69" t="s">
        <v>367</v>
      </c>
      <c r="EN1" s="69" t="s">
        <v>368</v>
      </c>
      <c r="EO1" s="69" t="s">
        <v>369</v>
      </c>
      <c r="EP1" s="69" t="s">
        <v>370</v>
      </c>
      <c r="EQ1" s="69" t="s">
        <v>424</v>
      </c>
      <c r="ER1" s="67" t="s">
        <v>425</v>
      </c>
      <c r="ES1" s="77" t="s">
        <v>366</v>
      </c>
      <c r="ET1" s="69" t="s">
        <v>367</v>
      </c>
      <c r="EU1" s="69" t="s">
        <v>368</v>
      </c>
      <c r="EV1" s="69" t="s">
        <v>369</v>
      </c>
      <c r="EW1" s="69" t="s">
        <v>370</v>
      </c>
      <c r="EX1" s="69" t="s">
        <v>424</v>
      </c>
      <c r="EY1" s="67" t="s">
        <v>425</v>
      </c>
      <c r="EZ1" s="57" t="s">
        <v>366</v>
      </c>
      <c r="FA1" s="58" t="s">
        <v>367</v>
      </c>
      <c r="FB1" s="58" t="s">
        <v>368</v>
      </c>
      <c r="FC1" s="58" t="s">
        <v>369</v>
      </c>
      <c r="FD1" s="58" t="s">
        <v>370</v>
      </c>
      <c r="FE1" s="69" t="s">
        <v>424</v>
      </c>
      <c r="FF1" s="67" t="s">
        <v>425</v>
      </c>
      <c r="FG1" s="57" t="s">
        <v>366</v>
      </c>
      <c r="FH1" s="58" t="s">
        <v>367</v>
      </c>
      <c r="FI1" s="58" t="s">
        <v>368</v>
      </c>
      <c r="FJ1" s="58" t="s">
        <v>369</v>
      </c>
      <c r="FK1" s="58" t="s">
        <v>370</v>
      </c>
      <c r="FL1" s="69" t="s">
        <v>424</v>
      </c>
      <c r="FM1" s="67" t="s">
        <v>425</v>
      </c>
      <c r="FN1" s="57" t="s">
        <v>366</v>
      </c>
      <c r="FO1" s="58" t="s">
        <v>367</v>
      </c>
      <c r="FP1" s="58" t="s">
        <v>368</v>
      </c>
      <c r="FQ1" s="58" t="s">
        <v>369</v>
      </c>
      <c r="FR1" s="58" t="s">
        <v>370</v>
      </c>
      <c r="FS1" s="69" t="s">
        <v>424</v>
      </c>
      <c r="FT1" s="67" t="s">
        <v>425</v>
      </c>
      <c r="FU1" s="57" t="s">
        <v>366</v>
      </c>
      <c r="FV1" s="58" t="s">
        <v>367</v>
      </c>
      <c r="FW1" s="58" t="s">
        <v>368</v>
      </c>
      <c r="FX1" s="58" t="s">
        <v>369</v>
      </c>
      <c r="FY1" s="58" t="s">
        <v>370</v>
      </c>
      <c r="FZ1" s="69" t="s">
        <v>424</v>
      </c>
      <c r="GA1" s="67" t="s">
        <v>425</v>
      </c>
      <c r="GB1" s="57" t="s">
        <v>366</v>
      </c>
      <c r="GC1" s="58" t="s">
        <v>367</v>
      </c>
      <c r="GD1" s="58" t="s">
        <v>368</v>
      </c>
      <c r="GE1" s="58" t="s">
        <v>369</v>
      </c>
      <c r="GF1" s="58" t="s">
        <v>370</v>
      </c>
      <c r="GG1" s="69" t="s">
        <v>424</v>
      </c>
      <c r="GH1" s="67" t="s">
        <v>425</v>
      </c>
      <c r="GI1" s="57" t="s">
        <v>366</v>
      </c>
      <c r="GJ1" s="58" t="s">
        <v>367</v>
      </c>
      <c r="GK1" s="58" t="s">
        <v>368</v>
      </c>
      <c r="GL1" s="58" t="s">
        <v>369</v>
      </c>
      <c r="GM1" s="58" t="s">
        <v>370</v>
      </c>
      <c r="GN1" s="69" t="s">
        <v>424</v>
      </c>
      <c r="GO1" s="67" t="s">
        <v>425</v>
      </c>
      <c r="GP1" s="57" t="s">
        <v>366</v>
      </c>
      <c r="GQ1" s="58" t="s">
        <v>367</v>
      </c>
      <c r="GR1" s="58" t="s">
        <v>368</v>
      </c>
      <c r="GS1" s="58" t="s">
        <v>369</v>
      </c>
      <c r="GT1" s="58" t="s">
        <v>370</v>
      </c>
      <c r="GU1" s="69" t="s">
        <v>424</v>
      </c>
      <c r="GV1" s="67" t="s">
        <v>425</v>
      </c>
      <c r="GW1" s="57" t="s">
        <v>366</v>
      </c>
      <c r="GX1" s="58" t="s">
        <v>367</v>
      </c>
      <c r="GY1" s="58" t="s">
        <v>368</v>
      </c>
      <c r="GZ1" s="58" t="s">
        <v>369</v>
      </c>
      <c r="HA1" s="58" t="s">
        <v>370</v>
      </c>
      <c r="HB1" s="69" t="s">
        <v>424</v>
      </c>
      <c r="HC1" s="67" t="s">
        <v>425</v>
      </c>
      <c r="HD1" s="57" t="s">
        <v>366</v>
      </c>
      <c r="HE1" s="58" t="s">
        <v>367</v>
      </c>
      <c r="HF1" s="58" t="s">
        <v>368</v>
      </c>
      <c r="HG1" s="58" t="s">
        <v>369</v>
      </c>
      <c r="HH1" s="58" t="s">
        <v>370</v>
      </c>
      <c r="HI1" s="69" t="s">
        <v>424</v>
      </c>
      <c r="HJ1" s="67" t="s">
        <v>425</v>
      </c>
      <c r="HK1" s="57" t="s">
        <v>366</v>
      </c>
      <c r="HL1" s="58" t="s">
        <v>367</v>
      </c>
      <c r="HM1" s="58" t="s">
        <v>368</v>
      </c>
      <c r="HN1" s="58" t="s">
        <v>369</v>
      </c>
      <c r="HO1" s="58" t="s">
        <v>370</v>
      </c>
      <c r="HP1" s="69" t="s">
        <v>424</v>
      </c>
      <c r="HQ1" s="67" t="s">
        <v>425</v>
      </c>
      <c r="HR1" s="57" t="s">
        <v>366</v>
      </c>
      <c r="HS1" s="58" t="s">
        <v>367</v>
      </c>
      <c r="HT1" s="58" t="s">
        <v>368</v>
      </c>
      <c r="HU1" s="58" t="s">
        <v>369</v>
      </c>
      <c r="HV1" s="58" t="s">
        <v>370</v>
      </c>
      <c r="HW1" s="69" t="s">
        <v>424</v>
      </c>
      <c r="HX1" s="67" t="s">
        <v>425</v>
      </c>
      <c r="HY1" s="57" t="s">
        <v>366</v>
      </c>
      <c r="HZ1" s="58" t="s">
        <v>367</v>
      </c>
      <c r="IA1" s="58" t="s">
        <v>368</v>
      </c>
      <c r="IB1" s="58" t="s">
        <v>369</v>
      </c>
      <c r="IC1" s="58" t="s">
        <v>370</v>
      </c>
      <c r="ID1" s="69" t="s">
        <v>424</v>
      </c>
      <c r="IE1" s="67" t="s">
        <v>425</v>
      </c>
      <c r="IF1" s="57" t="s">
        <v>366</v>
      </c>
      <c r="IG1" s="58" t="s">
        <v>367</v>
      </c>
      <c r="IH1" s="58" t="s">
        <v>368</v>
      </c>
      <c r="II1" s="58" t="s">
        <v>369</v>
      </c>
      <c r="IJ1" s="58" t="s">
        <v>370</v>
      </c>
      <c r="IK1" s="69" t="s">
        <v>424</v>
      </c>
      <c r="IL1" s="67" t="s">
        <v>425</v>
      </c>
      <c r="IM1" s="57" t="s">
        <v>366</v>
      </c>
      <c r="IN1" s="58" t="s">
        <v>367</v>
      </c>
      <c r="IO1" s="58" t="s">
        <v>368</v>
      </c>
      <c r="IP1" s="58" t="s">
        <v>369</v>
      </c>
      <c r="IQ1" s="58" t="s">
        <v>370</v>
      </c>
      <c r="IR1" s="69" t="s">
        <v>424</v>
      </c>
      <c r="IS1" s="67" t="s">
        <v>425</v>
      </c>
      <c r="IT1" s="57" t="s">
        <v>366</v>
      </c>
      <c r="IU1" s="58" t="s">
        <v>367</v>
      </c>
      <c r="IV1" s="58" t="s">
        <v>368</v>
      </c>
      <c r="IW1" s="58" t="s">
        <v>369</v>
      </c>
      <c r="IX1" s="58" t="s">
        <v>370</v>
      </c>
      <c r="IY1" s="69" t="s">
        <v>424</v>
      </c>
      <c r="IZ1" s="67" t="s">
        <v>425</v>
      </c>
    </row>
    <row r="2" spans="1:260" x14ac:dyDescent="0.2">
      <c r="A2" s="18"/>
      <c r="B2" s="74"/>
      <c r="C2" s="73"/>
      <c r="D2" s="2" t="str">
        <f t="shared" ref="D2:D15" si="0">IF(OR(B2=0,C2=0),"      -",IF(ISTEXT(B2),"      -",IF(ISTEXT(C2),"      -",((B2-C2)/B2)*100)))</f>
        <v xml:space="preserve">      -</v>
      </c>
      <c r="E2" s="53"/>
      <c r="F2" s="72"/>
      <c r="G2" s="53"/>
      <c r="H2" s="54"/>
      <c r="I2" s="52"/>
      <c r="J2" s="53"/>
      <c r="K2" s="2" t="str">
        <f t="shared" ref="K2:K15" si="1">IF(OR(I2=0,J2=0),"      -",IF(ISTEXT(I2),"      -",IF(ISTEXT(J2),"      -",((I2-J2)/I2)*100)))</f>
        <v xml:space="preserve">      -</v>
      </c>
      <c r="L2" s="53"/>
      <c r="M2" s="53"/>
      <c r="N2" s="53"/>
      <c r="O2" s="54"/>
      <c r="P2" s="52"/>
      <c r="Q2" s="53"/>
      <c r="R2" s="2" t="str">
        <f t="shared" ref="R2:R15" si="2">IF(OR(P2=0,Q2=0),"      -",IF(ISTEXT(P2),"      -",IF(ISTEXT(Q2),"      -",((P2-Q2)/P2)*100)))</f>
        <v xml:space="preserve">      -</v>
      </c>
      <c r="S2" s="53"/>
      <c r="T2" s="53"/>
      <c r="U2" s="53"/>
      <c r="V2" s="54"/>
      <c r="W2" s="74"/>
      <c r="X2" s="53"/>
      <c r="Y2" s="2" t="str">
        <f t="shared" ref="Y2:Y15" si="3">IF(OR(W2=0,X2=0),"      -",IF(ISTEXT(W2),"      -",IF(ISTEXT(X2),"      -",((W2-X2)/W2)*100)))</f>
        <v xml:space="preserve">      -</v>
      </c>
      <c r="Z2" s="53"/>
      <c r="AA2" s="53"/>
      <c r="AB2" s="53"/>
      <c r="AC2" s="54"/>
      <c r="AD2" s="75"/>
      <c r="AE2" s="72"/>
      <c r="AF2" s="2" t="str">
        <f t="shared" ref="AF2:AF15" si="4">IF(OR(AD2=0,AE2=0),"      -",IF(ISTEXT(AD2),"      -",IF(ISTEXT(AE2),"      -",((AD2-AE2)/AD2)*100)))</f>
        <v xml:space="preserve">      -</v>
      </c>
      <c r="AG2" s="72"/>
      <c r="AH2" s="72"/>
      <c r="AI2" s="53"/>
      <c r="AJ2" s="54"/>
      <c r="AK2" s="52"/>
      <c r="AL2" s="53"/>
      <c r="AM2" s="2" t="str">
        <f t="shared" ref="AM2:AM15" si="5">IF(OR(AK2=0,AL2=0),"      -",IF(ISTEXT(AK2),"      -",IF(ISTEXT(AL2),"      -",((AK2-AL2)/AK2)*100)))</f>
        <v xml:space="preserve">      -</v>
      </c>
      <c r="AN2" s="73"/>
      <c r="AO2" s="53"/>
      <c r="AP2" s="53"/>
      <c r="AQ2" s="54"/>
      <c r="AR2" s="52"/>
      <c r="AS2" s="53"/>
      <c r="AT2" s="2" t="str">
        <f t="shared" ref="AT2:AT15" si="6">IF(OR(AR2=0,AS2=0),"      -",IF(ISTEXT(AR2),"      -",IF(ISTEXT(AS2),"      -",((AR2-AS2)/AR2)*100)))</f>
        <v xml:space="preserve">      -</v>
      </c>
      <c r="AU2" s="53"/>
      <c r="AV2" s="72"/>
      <c r="AW2" s="53"/>
      <c r="AX2" s="54"/>
      <c r="AY2" s="74"/>
      <c r="AZ2" s="73"/>
      <c r="BA2" s="2" t="str">
        <f t="shared" ref="BA2:BA15" si="7">IF(OR(AY2=0,AZ2=0),"      -",IF(ISTEXT(AY2),"      -",IF(ISTEXT(AZ2),"      -",((AY2-AZ2)/AY2)*100)))</f>
        <v xml:space="preserve">      -</v>
      </c>
      <c r="BB2" s="55"/>
      <c r="BC2" s="55"/>
      <c r="BD2" s="53"/>
      <c r="BE2" s="54"/>
      <c r="BF2" s="56"/>
      <c r="BG2" s="55"/>
      <c r="BH2" s="2" t="str">
        <f t="shared" ref="BH2:BH15" si="8">IF(OR(BF2=0,BG2=0),"      -",IF(ISTEXT(BF2),"      -",IF(ISTEXT(BG2),"      -",((BF2-BG2)/BF2)*100)))</f>
        <v xml:space="preserve">      -</v>
      </c>
      <c r="BI2" s="55"/>
      <c r="BJ2" s="55"/>
      <c r="BK2" s="53"/>
      <c r="BL2" s="54"/>
      <c r="BM2" s="74"/>
      <c r="BN2" s="73"/>
      <c r="BO2" s="2" t="str">
        <f t="shared" ref="BO2:BO15" si="9">IF(OR(BM2=0,BN2=0),"      -",IF(ISTEXT(BM2),"      -",IF(ISTEXT(BN2),"      -",((BM2-BN2)/BM2)*100)))</f>
        <v xml:space="preserve">      -</v>
      </c>
      <c r="BP2" s="410"/>
      <c r="BQ2" s="55"/>
      <c r="BR2" s="53"/>
      <c r="BS2" s="54"/>
      <c r="BT2" s="56"/>
      <c r="BU2" s="55"/>
      <c r="BV2" s="2" t="str">
        <f t="shared" ref="BV2:BV15" si="10">IF(OR(BT2=0,BU2=0),"      -",IF(ISTEXT(BT2),"      -",IF(ISTEXT(BU2),"      -",((BT2-BU2)/BT2)*100)))</f>
        <v xml:space="preserve">      -</v>
      </c>
      <c r="BW2" s="55"/>
      <c r="BX2" s="55"/>
      <c r="BY2" s="53"/>
      <c r="BZ2" s="54"/>
      <c r="CA2" s="56"/>
      <c r="CB2" s="55"/>
      <c r="CC2" s="2" t="str">
        <f t="shared" ref="CC2:CC15" si="11">IF(OR(CA2=0,CB2=0),"      -",IF(ISTEXT(CA2),"      -",IF(ISTEXT(CB2),"      -",((CA2-CB2)/CA2)*100)))</f>
        <v xml:space="preserve">      -</v>
      </c>
      <c r="CD2" s="53"/>
      <c r="CE2" s="53"/>
      <c r="CF2" s="53"/>
      <c r="CG2" s="24"/>
      <c r="CH2" s="22"/>
      <c r="CI2" s="23"/>
      <c r="CJ2" s="2" t="str">
        <f t="shared" ref="CJ2:CJ15" si="12">IF(OR(CH2=0,CI2=0),"      -",IF(ISTEXT(CH2),"      -",IF(ISTEXT(CI2),"      -",((CH2-CI2)/CH2)*100)))</f>
        <v xml:space="preserve">      -</v>
      </c>
      <c r="CK2" s="39"/>
      <c r="CL2" s="39"/>
      <c r="CM2" s="23"/>
      <c r="CN2" s="24"/>
      <c r="CO2" s="49"/>
      <c r="CP2" s="39"/>
      <c r="CQ2" s="2" t="str">
        <f>IF(OR(CO2=0,CP2=0),"      -",IF(ISTEXT(CO2),"      -",IF(ISTEXT(CP2),"      -",((CO2-CP2)/CO2)*100)))</f>
        <v xml:space="preserve">      -</v>
      </c>
      <c r="CR2" s="39"/>
      <c r="CS2" s="39"/>
      <c r="CT2" s="23"/>
      <c r="CU2" s="54"/>
      <c r="CV2" s="56"/>
      <c r="CW2" s="55"/>
      <c r="CX2" s="2" t="str">
        <f t="shared" ref="CX2:CX15" si="13">IF(OR(CV2=0,CW2=0),"      -",IF(ISTEXT(CV2),"      -",IF(ISTEXT(CW2),"      -",((CV2-CW2)/CV2)*100)))</f>
        <v xml:space="preserve">      -</v>
      </c>
      <c r="CY2" s="39"/>
      <c r="CZ2" s="55"/>
      <c r="DA2" s="53"/>
      <c r="DB2" s="54"/>
      <c r="DC2" s="52"/>
      <c r="DD2" s="53"/>
      <c r="DE2" s="2" t="str">
        <f t="shared" ref="DE2:DE15" si="14">IF(OR(DC2=0,DD2=0),"      -",IF(ISTEXT(DC2),"      -",IF(ISTEXT(DD2),"      -",((DC2-DD2)/DC2)*100)))</f>
        <v xml:space="preserve">      -</v>
      </c>
      <c r="DF2" s="53"/>
      <c r="DG2" s="53"/>
      <c r="DH2" s="53"/>
      <c r="DI2" s="54"/>
      <c r="DJ2" s="56"/>
      <c r="DK2" s="76"/>
      <c r="DL2" s="2" t="str">
        <f t="shared" ref="DL2:DL15" si="15">IF(OR(DJ2=0,DK2=0),"      -",IF(ISTEXT(DJ2),"      -",IF(ISTEXT(DK2),"      -",((DJ2-DK2)/DJ2)*100)))</f>
        <v xml:space="preserve">      -</v>
      </c>
      <c r="DM2" s="53"/>
      <c r="DN2" s="53"/>
      <c r="DO2" s="53"/>
      <c r="DP2" s="54"/>
      <c r="DQ2" s="74"/>
      <c r="DR2" s="73"/>
      <c r="DS2" s="2" t="str">
        <f t="shared" ref="DS2:DS15" si="16">IF(OR(DQ2=0,DR2=0),"      -",IF(ISTEXT(DQ2),"      -",IF(ISTEXT(DR2),"      -",((DQ2-DR2)/DQ2)*100)))</f>
        <v xml:space="preserve">      -</v>
      </c>
      <c r="DT2" s="410"/>
      <c r="DU2" s="76"/>
      <c r="DV2" s="53"/>
      <c r="DW2" s="54"/>
      <c r="DX2" s="52"/>
      <c r="DY2" s="53"/>
      <c r="DZ2" s="2" t="str">
        <f t="shared" ref="DZ2:DZ15" si="17">IF(OR(DX2=0,DY2=0),"      -",IF(ISTEXT(DX2),"      -",IF(ISTEXT(DY2),"      -",((DX2-DY2)/DX2)*100)))</f>
        <v xml:space="preserve">      -</v>
      </c>
      <c r="EA2" s="23"/>
      <c r="EB2" s="23"/>
      <c r="EC2" s="23"/>
      <c r="ED2" s="24"/>
      <c r="EE2" s="49"/>
      <c r="EF2" s="39"/>
      <c r="EG2" s="2" t="str">
        <f t="shared" ref="EG2:EG15" si="18">IF(OR(EE2=0,EF2=0),"      -",IF(ISTEXT(EE2),"      -",IF(ISTEXT(EF2),"      -",((EE2-EF2)/EE2)*100)))</f>
        <v xml:space="preserve">      -</v>
      </c>
      <c r="EH2" s="39"/>
      <c r="EI2" s="39"/>
      <c r="EJ2" s="23"/>
      <c r="EK2" s="24"/>
      <c r="EL2" s="49"/>
      <c r="EM2" s="40"/>
      <c r="EN2" s="2" t="str">
        <f t="shared" ref="EN2:EN15" si="19">IF(OR(EL2=0,EM2=0),"      -",IF(ISTEXT(EL2),"      -",IF(ISTEXT(EM2),"      -",((EL2-EM2)/EL2)*100)))</f>
        <v xml:space="preserve">      -</v>
      </c>
      <c r="EO2" s="39"/>
      <c r="EP2" s="39"/>
      <c r="EQ2" s="23"/>
      <c r="ER2" s="24"/>
      <c r="ES2" s="49"/>
      <c r="ET2" s="39"/>
      <c r="EU2" s="2" t="str">
        <f t="shared" ref="EU2:EU15" si="20">IF(OR(ES2=0,ET2=0),"      -",IF(ISTEXT(ES2),"      -",IF(ISTEXT(ET2),"      -",((ES2-ET2)/ES2)*100)))</f>
        <v xml:space="preserve">      -</v>
      </c>
      <c r="EV2" s="39"/>
      <c r="EW2" s="39"/>
      <c r="EX2" s="23"/>
      <c r="EY2" s="24"/>
      <c r="EZ2" s="22"/>
      <c r="FA2" s="23"/>
      <c r="FB2" s="2" t="str">
        <f t="shared" ref="FB2:FB15" si="21">IF(OR(EZ2=0,FA2=0),"      -",IF(ISTEXT(EZ2),"      -",IF(ISTEXT(FA2),"      -",((EZ2-FA2)/EZ2)*100)))</f>
        <v xml:space="preserve">      -</v>
      </c>
      <c r="FC2" s="23"/>
      <c r="FD2" s="23"/>
      <c r="FE2" s="23"/>
      <c r="FF2" s="24"/>
      <c r="FG2" s="22"/>
      <c r="FH2" s="23"/>
      <c r="FI2" s="2" t="str">
        <f t="shared" ref="FI2:FI15" si="22">IF(OR(FG2=0,FH2=0),"      -",IF(ISTEXT(FG2),"      -",IF(ISTEXT(FH2),"      -",((FG2-FH2)/FG2)*100)))</f>
        <v xml:space="preserve">      -</v>
      </c>
      <c r="FJ2" s="23"/>
      <c r="FK2" s="23"/>
      <c r="FL2" s="23"/>
      <c r="FM2" s="24"/>
      <c r="FN2" s="22"/>
      <c r="FO2" s="23"/>
      <c r="FP2" s="2" t="str">
        <f t="shared" ref="FP2:FP15" si="23">IF(OR(FN2=0,FO2=0),"      -",IF(ISTEXT(FN2),"      -",IF(ISTEXT(FO2),"      -",((FN2-FO2)/FN2)*100)))</f>
        <v xml:space="preserve">      -</v>
      </c>
      <c r="FQ2" s="23"/>
      <c r="FR2" s="23"/>
      <c r="FS2" s="23"/>
      <c r="FT2" s="24"/>
      <c r="FU2" s="22"/>
      <c r="FV2" s="23"/>
      <c r="FW2" s="2" t="str">
        <f t="shared" ref="FW2:FW15" si="24">IF(OR(FU2=0,FV2=0),"      -",IF(ISTEXT(FU2),"      -",IF(ISTEXT(FV2),"      -",((FU2-FV2)/FU2)*100)))</f>
        <v xml:space="preserve">      -</v>
      </c>
      <c r="FX2" s="23"/>
      <c r="FY2" s="23"/>
      <c r="FZ2" s="23"/>
      <c r="GA2" s="24"/>
      <c r="GB2" s="22"/>
      <c r="GC2" s="23"/>
      <c r="GD2" s="2" t="str">
        <f t="shared" ref="GD2:GD15" si="25">IF(OR(GB2=0,GC2=0),"      -",IF(ISTEXT(GB2),"      -",IF(ISTEXT(GC2),"      -",((GB2-GC2)/GB2)*100)))</f>
        <v xml:space="preserve">      -</v>
      </c>
      <c r="GE2" s="23"/>
      <c r="GF2" s="23"/>
      <c r="GG2" s="23"/>
      <c r="GH2" s="24"/>
      <c r="GI2" s="22"/>
      <c r="GJ2" s="23"/>
      <c r="GK2" s="2" t="str">
        <f t="shared" ref="GK2:GK15" si="26">IF(OR(GI2=0,GJ2=0),"      -",IF(ISTEXT(GI2),"      -",IF(ISTEXT(GJ2),"      -",((GI2-GJ2)/GI2)*100)))</f>
        <v xml:space="preserve">      -</v>
      </c>
      <c r="GL2" s="23"/>
      <c r="GM2" s="23"/>
      <c r="GN2" s="23"/>
      <c r="GO2" s="24"/>
      <c r="GP2" s="22"/>
      <c r="GQ2" s="23"/>
      <c r="GR2" s="2" t="str">
        <f t="shared" ref="GR2:GR15" si="27">IF(OR(GP2=0,GQ2=0),"      -",IF(ISTEXT(GP2),"      -",IF(ISTEXT(GQ2),"      -",((GP2-GQ2)/GP2)*100)))</f>
        <v xml:space="preserve">      -</v>
      </c>
      <c r="GS2" s="23"/>
      <c r="GT2" s="23"/>
      <c r="GU2" s="23"/>
      <c r="GV2" s="24"/>
      <c r="GW2" s="22"/>
      <c r="GX2" s="23"/>
      <c r="GY2" s="2" t="str">
        <f t="shared" ref="GY2:GY15" si="28">IF(OR(GW2=0,GX2=0),"      -",IF(ISTEXT(GW2),"      -",IF(ISTEXT(GX2),"      -",((GW2-GX2)/GW2)*100)))</f>
        <v xml:space="preserve">      -</v>
      </c>
      <c r="GZ2" s="23"/>
      <c r="HA2" s="23"/>
      <c r="HB2" s="23"/>
      <c r="HC2" s="24"/>
      <c r="HD2" s="22"/>
      <c r="HE2" s="23"/>
      <c r="HF2" s="2" t="str">
        <f t="shared" ref="HF2:HF15" si="29">IF(OR(HD2=0,HE2=0),"      -",IF(ISTEXT(HD2),"      -",IF(ISTEXT(HE2),"      -",((HD2-HE2)/HD2)*100)))</f>
        <v xml:space="preserve">      -</v>
      </c>
      <c r="HG2" s="23"/>
      <c r="HH2" s="23"/>
      <c r="HI2" s="23"/>
      <c r="HJ2" s="24"/>
      <c r="HK2" s="22"/>
      <c r="HL2" s="23"/>
      <c r="HM2" s="2" t="str">
        <f t="shared" ref="HM2:HM15" si="30">IF(OR(HK2=0,HL2=0),"      -",IF(ISTEXT(HK2),"      -",IF(ISTEXT(HL2),"      -",((HK2-HL2)/HK2)*100)))</f>
        <v xml:space="preserve">      -</v>
      </c>
      <c r="HN2" s="23"/>
      <c r="HO2" s="23"/>
      <c r="HP2" s="23"/>
      <c r="HQ2" s="24"/>
      <c r="HR2" s="22"/>
      <c r="HS2" s="23"/>
      <c r="HT2" s="2" t="str">
        <f t="shared" ref="HT2:HT15" si="31">IF(OR(HR2=0,HS2=0),"      -",IF(ISTEXT(HR2),"      -",IF(ISTEXT(HS2),"      -",((HR2-HS2)/HR2)*100)))</f>
        <v xml:space="preserve">      -</v>
      </c>
      <c r="HU2" s="23"/>
      <c r="HV2" s="23"/>
      <c r="HW2" s="23"/>
      <c r="HX2" s="24"/>
      <c r="HY2" s="22"/>
      <c r="HZ2" s="23"/>
      <c r="IA2" s="2" t="str">
        <f t="shared" ref="IA2:IA15" si="32">IF(OR(HY2=0,HZ2=0),"      -",IF(ISTEXT(HY2),"      -",IF(ISTEXT(HZ2),"      -",((HY2-HZ2)/HY2)*100)))</f>
        <v xml:space="preserve">      -</v>
      </c>
      <c r="IB2" s="23"/>
      <c r="IC2" s="23"/>
      <c r="ID2" s="23"/>
      <c r="IE2" s="24"/>
      <c r="IF2" s="22"/>
      <c r="IG2" s="23"/>
      <c r="IH2" s="2" t="str">
        <f t="shared" ref="IH2:IH15" si="33">IF(OR(IF2=0,IG2=0),"      -",IF(ISTEXT(IF2),"      -",IF(ISTEXT(IG2),"      -",((IF2-IG2)/IF2)*100)))</f>
        <v xml:space="preserve">      -</v>
      </c>
      <c r="II2" s="23"/>
      <c r="IJ2" s="23"/>
      <c r="IK2" s="23"/>
      <c r="IL2" s="24"/>
      <c r="IM2" s="22"/>
      <c r="IN2" s="23"/>
      <c r="IO2" s="2" t="str">
        <f t="shared" ref="IO2:IO15" si="34">IF(OR(IM2=0,IN2=0),"      -",IF(ISTEXT(IM2),"      -",IF(ISTEXT(IN2),"      -",((IM2-IN2)/IM2)*100)))</f>
        <v xml:space="preserve">      -</v>
      </c>
      <c r="IP2" s="23"/>
      <c r="IQ2" s="23"/>
      <c r="IR2" s="23"/>
      <c r="IS2" s="24"/>
      <c r="IT2" s="22"/>
      <c r="IU2" s="23"/>
      <c r="IV2" s="2" t="str">
        <f t="shared" ref="IV2:IV15" si="35">IF(OR(IT2=0,IU2=0),"      -",IF(ISTEXT(IT2),"      -",IF(ISTEXT(IU2),"      -",((IT2-IU2)/IT2)*100)))</f>
        <v xml:space="preserve">      -</v>
      </c>
      <c r="IW2" s="23"/>
      <c r="IX2" s="23"/>
      <c r="IY2" s="23"/>
      <c r="IZ2" s="24"/>
    </row>
    <row r="3" spans="1:260" x14ac:dyDescent="0.2">
      <c r="A3" s="18"/>
      <c r="B3" s="74"/>
      <c r="C3" s="73"/>
      <c r="D3" s="2" t="str">
        <f t="shared" si="0"/>
        <v xml:space="preserve">      -</v>
      </c>
      <c r="E3" s="53"/>
      <c r="F3" s="72"/>
      <c r="G3" s="53"/>
      <c r="H3" s="54"/>
      <c r="I3" s="52"/>
      <c r="J3" s="53"/>
      <c r="K3" s="2" t="str">
        <f t="shared" si="1"/>
        <v xml:space="preserve">      -</v>
      </c>
      <c r="L3" s="53"/>
      <c r="M3" s="53"/>
      <c r="N3" s="53"/>
      <c r="O3" s="54"/>
      <c r="P3" s="52"/>
      <c r="Q3" s="73"/>
      <c r="R3" s="2" t="str">
        <f t="shared" si="2"/>
        <v xml:space="preserve">      -</v>
      </c>
      <c r="S3" s="53"/>
      <c r="T3" s="53"/>
      <c r="U3" s="53"/>
      <c r="V3" s="54"/>
      <c r="W3" s="52"/>
      <c r="X3" s="53"/>
      <c r="Y3" s="2" t="str">
        <f t="shared" si="3"/>
        <v xml:space="preserve">      -</v>
      </c>
      <c r="Z3" s="53"/>
      <c r="AA3" s="53"/>
      <c r="AB3" s="53"/>
      <c r="AC3" s="54"/>
      <c r="AD3" s="52"/>
      <c r="AE3" s="72"/>
      <c r="AF3" s="2" t="str">
        <f t="shared" si="4"/>
        <v xml:space="preserve">      -</v>
      </c>
      <c r="AG3" s="72"/>
      <c r="AH3" s="72"/>
      <c r="AI3" s="53"/>
      <c r="AJ3" s="54"/>
      <c r="AK3" s="74"/>
      <c r="AL3" s="73"/>
      <c r="AM3" s="2" t="str">
        <f t="shared" si="5"/>
        <v xml:space="preserve">      -</v>
      </c>
      <c r="AN3" s="53"/>
      <c r="AO3" s="53"/>
      <c r="AP3" s="53"/>
      <c r="AQ3" s="54"/>
      <c r="AR3" s="75"/>
      <c r="AS3" s="53"/>
      <c r="AT3" s="2" t="str">
        <f t="shared" si="6"/>
        <v xml:space="preserve">      -</v>
      </c>
      <c r="AU3" s="53"/>
      <c r="AV3" s="53"/>
      <c r="AW3" s="53"/>
      <c r="AX3" s="54"/>
      <c r="AY3" s="74"/>
      <c r="AZ3" s="73"/>
      <c r="BA3" s="2" t="str">
        <f t="shared" si="7"/>
        <v xml:space="preserve">      -</v>
      </c>
      <c r="BB3" s="55"/>
      <c r="BC3" s="55"/>
      <c r="BD3" s="53"/>
      <c r="BE3" s="54"/>
      <c r="BF3" s="409"/>
      <c r="BG3" s="410"/>
      <c r="BH3" s="2" t="str">
        <f t="shared" si="8"/>
        <v xml:space="preserve">      -</v>
      </c>
      <c r="BI3" s="55"/>
      <c r="BJ3" s="55"/>
      <c r="BK3" s="53"/>
      <c r="BL3" s="54"/>
      <c r="BM3" s="74"/>
      <c r="BN3" s="73"/>
      <c r="BO3" s="2" t="str">
        <f t="shared" si="9"/>
        <v xml:space="preserve">      -</v>
      </c>
      <c r="BP3" s="410"/>
      <c r="BQ3" s="55"/>
      <c r="BR3" s="53"/>
      <c r="BS3" s="54"/>
      <c r="BT3" s="409"/>
      <c r="BU3" s="55"/>
      <c r="BV3" s="2" t="str">
        <f t="shared" si="10"/>
        <v xml:space="preserve">      -</v>
      </c>
      <c r="BW3" s="55"/>
      <c r="BX3" s="55"/>
      <c r="BY3" s="53"/>
      <c r="BZ3" s="54"/>
      <c r="CA3" s="56"/>
      <c r="CB3" s="55"/>
      <c r="CC3" s="2" t="str">
        <f t="shared" si="11"/>
        <v xml:space="preserve">      -</v>
      </c>
      <c r="CD3" s="53"/>
      <c r="CE3" s="53"/>
      <c r="CF3" s="53"/>
      <c r="CG3" s="24"/>
      <c r="CH3" s="22"/>
      <c r="CI3" s="23"/>
      <c r="CJ3" s="2" t="str">
        <f t="shared" si="12"/>
        <v xml:space="preserve">      -</v>
      </c>
      <c r="CK3" s="39"/>
      <c r="CL3" s="39"/>
      <c r="CM3" s="23"/>
      <c r="CN3" s="24"/>
      <c r="CO3" s="49"/>
      <c r="CP3" s="39"/>
      <c r="CQ3" s="2" t="str">
        <f>IF(OR(CO3=0,CP3=0),"      -",IF(ISTEXT(CO3),"      -",IF(ISTEXT(CP3),"      -",((CO3-CP3)/CO3)*100)))</f>
        <v xml:space="preserve">      -</v>
      </c>
      <c r="CR3" s="39"/>
      <c r="CS3" s="39"/>
      <c r="CT3" s="23"/>
      <c r="CU3" s="54"/>
      <c r="CV3" s="56"/>
      <c r="CW3" s="55"/>
      <c r="CX3" s="2" t="str">
        <f t="shared" si="13"/>
        <v xml:space="preserve">      -</v>
      </c>
      <c r="CY3" s="39"/>
      <c r="CZ3" s="55"/>
      <c r="DA3" s="53"/>
      <c r="DB3" s="54"/>
      <c r="DC3" s="52"/>
      <c r="DD3" s="53"/>
      <c r="DE3" s="2" t="str">
        <f t="shared" si="14"/>
        <v xml:space="preserve">      -</v>
      </c>
      <c r="DF3" s="53"/>
      <c r="DG3" s="53"/>
      <c r="DH3" s="53"/>
      <c r="DI3" s="54"/>
      <c r="DJ3" s="56"/>
      <c r="DK3" s="55"/>
      <c r="DL3" s="2" t="str">
        <f t="shared" si="15"/>
        <v xml:space="preserve">      -</v>
      </c>
      <c r="DM3" s="53"/>
      <c r="DN3" s="72"/>
      <c r="DO3" s="53"/>
      <c r="DP3" s="54"/>
      <c r="DQ3" s="74"/>
      <c r="DR3" s="73"/>
      <c r="DS3" s="2" t="str">
        <f t="shared" si="16"/>
        <v xml:space="preserve">      -</v>
      </c>
      <c r="DT3" s="410"/>
      <c r="DU3" s="76"/>
      <c r="DV3" s="53"/>
      <c r="DW3" s="54"/>
      <c r="DX3" s="52"/>
      <c r="DY3" s="53"/>
      <c r="DZ3" s="2" t="str">
        <f t="shared" si="17"/>
        <v xml:space="preserve">      -</v>
      </c>
      <c r="EA3" s="23"/>
      <c r="EB3" s="23"/>
      <c r="EC3" s="23"/>
      <c r="ED3" s="24"/>
      <c r="EE3" s="49"/>
      <c r="EF3" s="39"/>
      <c r="EG3" s="2" t="str">
        <f t="shared" si="18"/>
        <v xml:space="preserve">      -</v>
      </c>
      <c r="EH3" s="39"/>
      <c r="EI3" s="39"/>
      <c r="EJ3" s="23"/>
      <c r="EK3" s="24"/>
      <c r="EL3" s="49"/>
      <c r="EM3" s="40"/>
      <c r="EN3" s="2" t="str">
        <f t="shared" si="19"/>
        <v xml:space="preserve">      -</v>
      </c>
      <c r="EO3" s="39"/>
      <c r="EP3" s="40"/>
      <c r="EQ3" s="23"/>
      <c r="ER3" s="24"/>
      <c r="ES3" s="49"/>
      <c r="ET3" s="39"/>
      <c r="EU3" s="2" t="str">
        <f t="shared" si="20"/>
        <v xml:space="preserve">      -</v>
      </c>
      <c r="EV3" s="39"/>
      <c r="EW3" s="39"/>
      <c r="EX3" s="23"/>
      <c r="EY3" s="24"/>
      <c r="EZ3" s="22"/>
      <c r="FA3" s="23"/>
      <c r="FB3" s="2" t="str">
        <f t="shared" si="21"/>
        <v xml:space="preserve">      -</v>
      </c>
      <c r="FC3" s="23"/>
      <c r="FD3" s="23"/>
      <c r="FE3" s="23"/>
      <c r="FF3" s="24"/>
      <c r="FG3" s="22"/>
      <c r="FH3" s="23"/>
      <c r="FI3" s="2" t="str">
        <f t="shared" si="22"/>
        <v xml:space="preserve">      -</v>
      </c>
      <c r="FJ3" s="23"/>
      <c r="FK3" s="23"/>
      <c r="FL3" s="23"/>
      <c r="FM3" s="24"/>
      <c r="FN3" s="22"/>
      <c r="FO3" s="23"/>
      <c r="FP3" s="2" t="str">
        <f t="shared" si="23"/>
        <v xml:space="preserve">      -</v>
      </c>
      <c r="FQ3" s="23"/>
      <c r="FR3" s="23"/>
      <c r="FS3" s="23"/>
      <c r="FT3" s="24"/>
      <c r="FU3" s="22"/>
      <c r="FV3" s="23"/>
      <c r="FW3" s="2" t="str">
        <f t="shared" si="24"/>
        <v xml:space="preserve">      -</v>
      </c>
      <c r="FX3" s="23"/>
      <c r="FY3" s="23"/>
      <c r="FZ3" s="23"/>
      <c r="GA3" s="24"/>
      <c r="GB3" s="22"/>
      <c r="GC3" s="23"/>
      <c r="GD3" s="2" t="str">
        <f t="shared" si="25"/>
        <v xml:space="preserve">      -</v>
      </c>
      <c r="GE3" s="23"/>
      <c r="GF3" s="23"/>
      <c r="GG3" s="23"/>
      <c r="GH3" s="24"/>
      <c r="GI3" s="22"/>
      <c r="GJ3" s="23"/>
      <c r="GK3" s="2" t="str">
        <f t="shared" si="26"/>
        <v xml:space="preserve">      -</v>
      </c>
      <c r="GL3" s="23"/>
      <c r="GM3" s="23"/>
      <c r="GN3" s="23"/>
      <c r="GO3" s="24"/>
      <c r="GP3" s="22"/>
      <c r="GQ3" s="23"/>
      <c r="GR3" s="2" t="str">
        <f t="shared" si="27"/>
        <v xml:space="preserve">      -</v>
      </c>
      <c r="GS3" s="23"/>
      <c r="GT3" s="23"/>
      <c r="GU3" s="23"/>
      <c r="GV3" s="24"/>
      <c r="GW3" s="22"/>
      <c r="GX3" s="23"/>
      <c r="GY3" s="2" t="str">
        <f t="shared" si="28"/>
        <v xml:space="preserve">      -</v>
      </c>
      <c r="GZ3" s="23"/>
      <c r="HA3" s="23"/>
      <c r="HB3" s="23"/>
      <c r="HC3" s="24"/>
      <c r="HD3" s="22"/>
      <c r="HE3" s="23"/>
      <c r="HF3" s="2" t="str">
        <f t="shared" si="29"/>
        <v xml:space="preserve">      -</v>
      </c>
      <c r="HG3" s="23"/>
      <c r="HH3" s="23"/>
      <c r="HI3" s="23"/>
      <c r="HJ3" s="24"/>
      <c r="HK3" s="22"/>
      <c r="HL3" s="23"/>
      <c r="HM3" s="2" t="str">
        <f t="shared" si="30"/>
        <v xml:space="preserve">      -</v>
      </c>
      <c r="HN3" s="23"/>
      <c r="HO3" s="23"/>
      <c r="HP3" s="23"/>
      <c r="HQ3" s="24"/>
      <c r="HR3" s="22"/>
      <c r="HS3" s="23"/>
      <c r="HT3" s="2" t="str">
        <f t="shared" si="31"/>
        <v xml:space="preserve">      -</v>
      </c>
      <c r="HU3" s="23"/>
      <c r="HV3" s="23"/>
      <c r="HW3" s="23"/>
      <c r="HX3" s="24"/>
      <c r="HY3" s="22"/>
      <c r="HZ3" s="23"/>
      <c r="IA3" s="2" t="str">
        <f t="shared" si="32"/>
        <v xml:space="preserve">      -</v>
      </c>
      <c r="IB3" s="23"/>
      <c r="IC3" s="23"/>
      <c r="ID3" s="23"/>
      <c r="IE3" s="24"/>
      <c r="IF3" s="22"/>
      <c r="IG3" s="23"/>
      <c r="IH3" s="2" t="str">
        <f t="shared" si="33"/>
        <v xml:space="preserve">      -</v>
      </c>
      <c r="II3" s="23"/>
      <c r="IJ3" s="23"/>
      <c r="IK3" s="23"/>
      <c r="IL3" s="24"/>
      <c r="IM3" s="22"/>
      <c r="IN3" s="23"/>
      <c r="IO3" s="2" t="str">
        <f t="shared" si="34"/>
        <v xml:space="preserve">      -</v>
      </c>
      <c r="IP3" s="23"/>
      <c r="IQ3" s="23"/>
      <c r="IR3" s="23"/>
      <c r="IS3" s="24"/>
      <c r="IT3" s="22"/>
      <c r="IU3" s="23"/>
      <c r="IV3" s="2" t="str">
        <f t="shared" si="35"/>
        <v xml:space="preserve">      -</v>
      </c>
      <c r="IW3" s="23"/>
      <c r="IX3" s="23"/>
      <c r="IY3" s="23"/>
      <c r="IZ3" s="24"/>
    </row>
    <row r="4" spans="1:260" x14ac:dyDescent="0.2">
      <c r="A4" s="18"/>
      <c r="B4" s="52"/>
      <c r="C4" s="53"/>
      <c r="D4" s="2" t="str">
        <f t="shared" si="0"/>
        <v xml:space="preserve">      -</v>
      </c>
      <c r="E4" s="53"/>
      <c r="F4" s="53"/>
      <c r="G4" s="53"/>
      <c r="H4" s="54"/>
      <c r="I4" s="52"/>
      <c r="J4" s="53"/>
      <c r="K4" s="2" t="str">
        <f t="shared" si="1"/>
        <v xml:space="preserve">      -</v>
      </c>
      <c r="L4" s="53"/>
      <c r="M4" s="53"/>
      <c r="N4" s="53"/>
      <c r="O4" s="54"/>
      <c r="P4" s="52"/>
      <c r="Q4" s="53"/>
      <c r="R4" s="2" t="str">
        <f t="shared" si="2"/>
        <v xml:space="preserve">      -</v>
      </c>
      <c r="S4" s="53"/>
      <c r="T4" s="53"/>
      <c r="U4" s="53"/>
      <c r="V4" s="54"/>
      <c r="W4" s="52"/>
      <c r="X4" s="53"/>
      <c r="Y4" s="2" t="str">
        <f t="shared" si="3"/>
        <v xml:space="preserve">      -</v>
      </c>
      <c r="Z4" s="53"/>
      <c r="AA4" s="73"/>
      <c r="AB4" s="53"/>
      <c r="AC4" s="54"/>
      <c r="AD4" s="52"/>
      <c r="AE4" s="53"/>
      <c r="AF4" s="2" t="str">
        <f t="shared" si="4"/>
        <v xml:space="preserve">      -</v>
      </c>
      <c r="AG4" s="53"/>
      <c r="AH4" s="53"/>
      <c r="AI4" s="53"/>
      <c r="AJ4" s="54"/>
      <c r="AK4" s="52"/>
      <c r="AL4" s="53"/>
      <c r="AM4" s="2" t="str">
        <f t="shared" si="5"/>
        <v xml:space="preserve">      -</v>
      </c>
      <c r="AN4" s="53"/>
      <c r="AO4" s="53"/>
      <c r="AP4" s="53"/>
      <c r="AQ4" s="54"/>
      <c r="AR4" s="52"/>
      <c r="AS4" s="53"/>
      <c r="AT4" s="2" t="str">
        <f t="shared" si="6"/>
        <v xml:space="preserve">      -</v>
      </c>
      <c r="AU4" s="53"/>
      <c r="AV4" s="53"/>
      <c r="AW4" s="53"/>
      <c r="AX4" s="54"/>
      <c r="AY4" s="52"/>
      <c r="AZ4" s="53"/>
      <c r="BA4" s="2" t="str">
        <f t="shared" si="7"/>
        <v xml:space="preserve">      -</v>
      </c>
      <c r="BB4" s="53"/>
      <c r="BC4" s="53"/>
      <c r="BD4" s="53"/>
      <c r="BE4" s="54"/>
      <c r="BF4" s="52"/>
      <c r="BG4" s="53"/>
      <c r="BH4" s="2" t="str">
        <f t="shared" si="8"/>
        <v xml:space="preserve">      -</v>
      </c>
      <c r="BI4" s="53"/>
      <c r="BJ4" s="53"/>
      <c r="BK4" s="53"/>
      <c r="BL4" s="54"/>
      <c r="BM4" s="52"/>
      <c r="BN4" s="53"/>
      <c r="BO4" s="2" t="str">
        <f t="shared" si="9"/>
        <v xml:space="preserve">      -</v>
      </c>
      <c r="BP4" s="53"/>
      <c r="BQ4" s="53"/>
      <c r="BR4" s="53"/>
      <c r="BS4" s="54"/>
      <c r="BT4" s="52"/>
      <c r="BU4" s="53"/>
      <c r="BV4" s="2" t="str">
        <f t="shared" si="10"/>
        <v xml:space="preserve">      -</v>
      </c>
      <c r="BW4" s="53"/>
      <c r="BX4" s="53"/>
      <c r="BY4" s="53"/>
      <c r="BZ4" s="54"/>
      <c r="CA4" s="52"/>
      <c r="CB4" s="53"/>
      <c r="CC4" s="2" t="str">
        <f t="shared" si="11"/>
        <v xml:space="preserve">      -</v>
      </c>
      <c r="CD4" s="53"/>
      <c r="CE4" s="53"/>
      <c r="CF4" s="53"/>
      <c r="CG4" s="24"/>
      <c r="CH4" s="22"/>
      <c r="CI4" s="23"/>
      <c r="CJ4" s="2" t="str">
        <f t="shared" si="12"/>
        <v xml:space="preserve">      -</v>
      </c>
      <c r="CK4" s="23"/>
      <c r="CL4" s="23"/>
      <c r="CM4" s="23"/>
      <c r="CN4" s="24"/>
      <c r="CO4" s="22"/>
      <c r="CP4" s="23"/>
      <c r="CQ4" s="2" t="str">
        <f t="shared" ref="CQ4:CQ15" si="36">IF(OR(CO4=0,CP4=0),"      -",IF(ISTEXT(CO4),"      -",IF(ISTEXT(CP4),"      -",((CO4-CP4)/CO4)*100)))</f>
        <v xml:space="preserve">      -</v>
      </c>
      <c r="CR4" s="23"/>
      <c r="CS4" s="23"/>
      <c r="CT4" s="23"/>
      <c r="CU4" s="54"/>
      <c r="CV4" s="52"/>
      <c r="CW4" s="53"/>
      <c r="CX4" s="2" t="str">
        <f t="shared" si="13"/>
        <v xml:space="preserve">      -</v>
      </c>
      <c r="CY4" s="23"/>
      <c r="CZ4" s="53"/>
      <c r="DA4" s="53"/>
      <c r="DB4" s="54"/>
      <c r="DC4" s="52"/>
      <c r="DD4" s="53"/>
      <c r="DE4" s="2" t="str">
        <f t="shared" si="14"/>
        <v xml:space="preserve">      -</v>
      </c>
      <c r="DF4" s="53"/>
      <c r="DG4" s="53"/>
      <c r="DH4" s="53"/>
      <c r="DI4" s="54"/>
      <c r="DJ4" s="52"/>
      <c r="DK4" s="53"/>
      <c r="DL4" s="2" t="str">
        <f t="shared" si="15"/>
        <v xml:space="preserve">      -</v>
      </c>
      <c r="DM4" s="53"/>
      <c r="DN4" s="53"/>
      <c r="DO4" s="53"/>
      <c r="DP4" s="54"/>
      <c r="DQ4" s="52"/>
      <c r="DR4" s="53"/>
      <c r="DS4" s="2" t="str">
        <f t="shared" si="16"/>
        <v xml:space="preserve">      -</v>
      </c>
      <c r="DT4" s="53"/>
      <c r="DU4" s="53"/>
      <c r="DV4" s="53"/>
      <c r="DW4" s="54"/>
      <c r="DX4" s="52"/>
      <c r="DY4" s="53"/>
      <c r="DZ4" s="2" t="str">
        <f t="shared" si="17"/>
        <v xml:space="preserve">      -</v>
      </c>
      <c r="EA4" s="23"/>
      <c r="EB4" s="23"/>
      <c r="EC4" s="23"/>
      <c r="ED4" s="24"/>
      <c r="EE4" s="22"/>
      <c r="EF4" s="23"/>
      <c r="EG4" s="2" t="str">
        <f t="shared" si="18"/>
        <v xml:space="preserve">      -</v>
      </c>
      <c r="EH4" s="23"/>
      <c r="EI4" s="23"/>
      <c r="EJ4" s="23"/>
      <c r="EK4" s="24"/>
      <c r="EL4" s="22"/>
      <c r="EM4" s="23"/>
      <c r="EN4" s="2" t="str">
        <f t="shared" si="19"/>
        <v xml:space="preserve">      -</v>
      </c>
      <c r="EO4" s="23"/>
      <c r="EP4" s="23"/>
      <c r="EQ4" s="23"/>
      <c r="ER4" s="24"/>
      <c r="ES4" s="22"/>
      <c r="ET4" s="23"/>
      <c r="EU4" s="2" t="str">
        <f t="shared" si="20"/>
        <v xml:space="preserve">      -</v>
      </c>
      <c r="EV4" s="53"/>
      <c r="EW4" s="53"/>
      <c r="EX4" s="53"/>
      <c r="EY4" s="24"/>
      <c r="EZ4" s="22"/>
      <c r="FA4" s="23"/>
      <c r="FB4" s="2" t="str">
        <f t="shared" si="21"/>
        <v xml:space="preserve">      -</v>
      </c>
      <c r="FC4" s="23"/>
      <c r="FD4" s="23"/>
      <c r="FE4" s="23"/>
      <c r="FF4" s="24"/>
      <c r="FG4" s="22"/>
      <c r="FH4" s="23"/>
      <c r="FI4" s="2" t="str">
        <f t="shared" si="22"/>
        <v xml:space="preserve">      -</v>
      </c>
      <c r="FJ4" s="23"/>
      <c r="FK4" s="23"/>
      <c r="FL4" s="23"/>
      <c r="FM4" s="24"/>
      <c r="FN4" s="22"/>
      <c r="FO4" s="23"/>
      <c r="FP4" s="2" t="str">
        <f t="shared" si="23"/>
        <v xml:space="preserve">      -</v>
      </c>
      <c r="FQ4" s="23"/>
      <c r="FR4" s="23"/>
      <c r="FS4" s="23"/>
      <c r="FT4" s="24"/>
      <c r="FU4" s="22"/>
      <c r="FV4" s="23"/>
      <c r="FW4" s="2" t="str">
        <f t="shared" si="24"/>
        <v xml:space="preserve">      -</v>
      </c>
      <c r="FX4" s="23"/>
      <c r="FY4" s="23"/>
      <c r="FZ4" s="23"/>
      <c r="GA4" s="24"/>
      <c r="GB4" s="22"/>
      <c r="GC4" s="23"/>
      <c r="GD4" s="2" t="str">
        <f t="shared" si="25"/>
        <v xml:space="preserve">      -</v>
      </c>
      <c r="GE4" s="23"/>
      <c r="GF4" s="23"/>
      <c r="GG4" s="23"/>
      <c r="GH4" s="24"/>
      <c r="GI4" s="22"/>
      <c r="GJ4" s="23"/>
      <c r="GK4" s="2" t="str">
        <f t="shared" si="26"/>
        <v xml:space="preserve">      -</v>
      </c>
      <c r="GL4" s="23"/>
      <c r="GM4" s="23"/>
      <c r="GN4" s="23"/>
      <c r="GO4" s="24"/>
      <c r="GP4" s="22"/>
      <c r="GQ4" s="23"/>
      <c r="GR4" s="2" t="str">
        <f t="shared" si="27"/>
        <v xml:space="preserve">      -</v>
      </c>
      <c r="GS4" s="23"/>
      <c r="GT4" s="23"/>
      <c r="GU4" s="23"/>
      <c r="GV4" s="24"/>
      <c r="GW4" s="22"/>
      <c r="GX4" s="23"/>
      <c r="GY4" s="2" t="str">
        <f t="shared" si="28"/>
        <v xml:space="preserve">      -</v>
      </c>
      <c r="GZ4" s="23"/>
      <c r="HA4" s="23"/>
      <c r="HB4" s="23"/>
      <c r="HC4" s="24"/>
      <c r="HD4" s="22"/>
      <c r="HE4" s="23"/>
      <c r="HF4" s="2" t="str">
        <f t="shared" si="29"/>
        <v xml:space="preserve">      -</v>
      </c>
      <c r="HG4" s="23"/>
      <c r="HH4" s="23"/>
      <c r="HI4" s="23"/>
      <c r="HJ4" s="24"/>
      <c r="HK4" s="22"/>
      <c r="HL4" s="23"/>
      <c r="HM4" s="2" t="str">
        <f t="shared" si="30"/>
        <v xml:space="preserve">      -</v>
      </c>
      <c r="HN4" s="23"/>
      <c r="HO4" s="23"/>
      <c r="HP4" s="23"/>
      <c r="HQ4" s="24"/>
      <c r="HR4" s="22"/>
      <c r="HS4" s="23"/>
      <c r="HT4" s="2" t="str">
        <f t="shared" si="31"/>
        <v xml:space="preserve">      -</v>
      </c>
      <c r="HU4" s="23"/>
      <c r="HV4" s="23"/>
      <c r="HW4" s="23"/>
      <c r="HX4" s="24"/>
      <c r="HY4" s="22"/>
      <c r="HZ4" s="23"/>
      <c r="IA4" s="2" t="str">
        <f t="shared" si="32"/>
        <v xml:space="preserve">      -</v>
      </c>
      <c r="IB4" s="23"/>
      <c r="IC4" s="23"/>
      <c r="ID4" s="23"/>
      <c r="IE4" s="24"/>
      <c r="IF4" s="22"/>
      <c r="IG4" s="23"/>
      <c r="IH4" s="2" t="str">
        <f t="shared" si="33"/>
        <v xml:space="preserve">      -</v>
      </c>
      <c r="II4" s="23"/>
      <c r="IJ4" s="23"/>
      <c r="IK4" s="23"/>
      <c r="IL4" s="24"/>
      <c r="IM4" s="22"/>
      <c r="IN4" s="23"/>
      <c r="IO4" s="2" t="str">
        <f t="shared" si="34"/>
        <v xml:space="preserve">      -</v>
      </c>
      <c r="IP4" s="23"/>
      <c r="IQ4" s="23"/>
      <c r="IR4" s="23"/>
      <c r="IS4" s="24"/>
      <c r="IT4" s="22"/>
      <c r="IU4" s="23"/>
      <c r="IV4" s="2" t="str">
        <f t="shared" si="35"/>
        <v xml:space="preserve">      -</v>
      </c>
      <c r="IW4" s="23"/>
      <c r="IX4" s="23"/>
      <c r="IY4" s="23"/>
      <c r="IZ4" s="24"/>
    </row>
    <row r="5" spans="1:260" x14ac:dyDescent="0.2">
      <c r="A5" s="18"/>
      <c r="B5" s="74"/>
      <c r="C5" s="73"/>
      <c r="D5" s="2" t="str">
        <f t="shared" si="0"/>
        <v xml:space="preserve">      -</v>
      </c>
      <c r="E5" s="53"/>
      <c r="F5" s="53"/>
      <c r="G5" s="53"/>
      <c r="H5" s="54"/>
      <c r="I5" s="52"/>
      <c r="J5" s="53"/>
      <c r="K5" s="2" t="str">
        <f t="shared" si="1"/>
        <v xml:space="preserve">      -</v>
      </c>
      <c r="L5" s="53"/>
      <c r="M5" s="53"/>
      <c r="N5" s="53"/>
      <c r="O5" s="54"/>
      <c r="P5" s="52"/>
      <c r="Q5" s="53"/>
      <c r="R5" s="2" t="str">
        <f t="shared" si="2"/>
        <v xml:space="preserve">      -</v>
      </c>
      <c r="S5" s="53"/>
      <c r="T5" s="53"/>
      <c r="U5" s="53"/>
      <c r="V5" s="54"/>
      <c r="W5" s="52"/>
      <c r="X5" s="53"/>
      <c r="Y5" s="2" t="str">
        <f t="shared" si="3"/>
        <v xml:space="preserve">      -</v>
      </c>
      <c r="Z5" s="53"/>
      <c r="AA5" s="53"/>
      <c r="AB5" s="53"/>
      <c r="AC5" s="54"/>
      <c r="AD5" s="52"/>
      <c r="AE5" s="53"/>
      <c r="AF5" s="2" t="str">
        <f t="shared" si="4"/>
        <v xml:space="preserve">      -</v>
      </c>
      <c r="AG5" s="53"/>
      <c r="AH5" s="53"/>
      <c r="AI5" s="53"/>
      <c r="AJ5" s="54"/>
      <c r="AK5" s="74"/>
      <c r="AL5" s="53"/>
      <c r="AM5" s="2" t="str">
        <f t="shared" si="5"/>
        <v xml:space="preserve">      -</v>
      </c>
      <c r="AN5" s="53"/>
      <c r="AO5" s="53"/>
      <c r="AP5" s="53"/>
      <c r="AQ5" s="54"/>
      <c r="AR5" s="74"/>
      <c r="AS5" s="73"/>
      <c r="AT5" s="2" t="str">
        <f t="shared" si="6"/>
        <v xml:space="preserve">      -</v>
      </c>
      <c r="AU5" s="53"/>
      <c r="AV5" s="53"/>
      <c r="AW5" s="53"/>
      <c r="AX5" s="54"/>
      <c r="AY5" s="74"/>
      <c r="AZ5" s="73"/>
      <c r="BA5" s="2" t="str">
        <f t="shared" si="7"/>
        <v xml:space="preserve">      -</v>
      </c>
      <c r="BB5" s="53"/>
      <c r="BC5" s="53"/>
      <c r="BD5" s="53"/>
      <c r="BE5" s="54"/>
      <c r="BF5" s="409"/>
      <c r="BG5" s="410"/>
      <c r="BH5" s="2" t="str">
        <f t="shared" si="8"/>
        <v xml:space="preserve">      -</v>
      </c>
      <c r="BI5" s="53"/>
      <c r="BJ5" s="53"/>
      <c r="BK5" s="53"/>
      <c r="BL5" s="54"/>
      <c r="BM5" s="74"/>
      <c r="BN5" s="73"/>
      <c r="BO5" s="2" t="str">
        <f t="shared" si="9"/>
        <v xml:space="preserve">      -</v>
      </c>
      <c r="BP5" s="73"/>
      <c r="BQ5" s="53"/>
      <c r="BR5" s="53"/>
      <c r="BS5" s="54"/>
      <c r="BT5" s="409"/>
      <c r="BU5" s="55"/>
      <c r="BV5" s="2" t="str">
        <f t="shared" si="10"/>
        <v xml:space="preserve">      -</v>
      </c>
      <c r="BW5" s="53"/>
      <c r="BX5" s="53"/>
      <c r="BY5" s="53"/>
      <c r="BZ5" s="54"/>
      <c r="CA5" s="52"/>
      <c r="CB5" s="53"/>
      <c r="CC5" s="2" t="str">
        <f t="shared" si="11"/>
        <v xml:space="preserve">      -</v>
      </c>
      <c r="CD5" s="53"/>
      <c r="CE5" s="53"/>
      <c r="CF5" s="53"/>
      <c r="CG5" s="24"/>
      <c r="CH5" s="22"/>
      <c r="CI5" s="23"/>
      <c r="CJ5" s="2" t="str">
        <f t="shared" si="12"/>
        <v xml:space="preserve">      -</v>
      </c>
      <c r="CK5" s="23"/>
      <c r="CL5" s="23"/>
      <c r="CM5" s="23"/>
      <c r="CN5" s="24"/>
      <c r="CO5" s="22"/>
      <c r="CP5" s="23"/>
      <c r="CQ5" s="2" t="str">
        <f t="shared" si="36"/>
        <v xml:space="preserve">      -</v>
      </c>
      <c r="CR5" s="23"/>
      <c r="CS5" s="23"/>
      <c r="CT5" s="23"/>
      <c r="CU5" s="54"/>
      <c r="CV5" s="52"/>
      <c r="CW5" s="53"/>
      <c r="CX5" s="2" t="str">
        <f t="shared" si="13"/>
        <v xml:space="preserve">      -</v>
      </c>
      <c r="CY5" s="23"/>
      <c r="CZ5" s="53"/>
      <c r="DA5" s="53"/>
      <c r="DB5" s="54"/>
      <c r="DC5" s="52"/>
      <c r="DD5" s="53"/>
      <c r="DE5" s="2" t="str">
        <f t="shared" si="14"/>
        <v xml:space="preserve">      -</v>
      </c>
      <c r="DF5" s="53"/>
      <c r="DG5" s="53"/>
      <c r="DH5" s="53"/>
      <c r="DI5" s="54"/>
      <c r="DJ5" s="52"/>
      <c r="DK5" s="53"/>
      <c r="DL5" s="2" t="str">
        <f t="shared" si="15"/>
        <v xml:space="preserve">      -</v>
      </c>
      <c r="DM5" s="53"/>
      <c r="DN5" s="53"/>
      <c r="DO5" s="53"/>
      <c r="DP5" s="54"/>
      <c r="DQ5" s="74"/>
      <c r="DR5" s="73"/>
      <c r="DS5" s="2" t="str">
        <f t="shared" si="16"/>
        <v xml:space="preserve">      -</v>
      </c>
      <c r="DT5" s="73"/>
      <c r="DU5" s="53"/>
      <c r="DV5" s="53"/>
      <c r="DW5" s="54"/>
      <c r="DX5" s="52"/>
      <c r="DY5" s="53"/>
      <c r="DZ5" s="2" t="str">
        <f t="shared" si="17"/>
        <v xml:space="preserve">      -</v>
      </c>
      <c r="EA5" s="23"/>
      <c r="EB5" s="23"/>
      <c r="EC5" s="23"/>
      <c r="ED5" s="24"/>
      <c r="EE5" s="22"/>
      <c r="EF5" s="23"/>
      <c r="EG5" s="2" t="str">
        <f t="shared" si="18"/>
        <v xml:space="preserve">      -</v>
      </c>
      <c r="EH5" s="23"/>
      <c r="EI5" s="23"/>
      <c r="EJ5" s="23"/>
      <c r="EK5" s="24"/>
      <c r="EL5" s="22"/>
      <c r="EM5" s="23"/>
      <c r="EN5" s="2" t="str">
        <f t="shared" si="19"/>
        <v xml:space="preserve">      -</v>
      </c>
      <c r="EO5" s="23"/>
      <c r="EP5" s="23"/>
      <c r="EQ5" s="23"/>
      <c r="ER5" s="54"/>
      <c r="ES5" s="52"/>
      <c r="ET5" s="53"/>
      <c r="EU5" s="2" t="str">
        <f t="shared" si="20"/>
        <v xml:space="preserve">      -</v>
      </c>
      <c r="EV5" s="53"/>
      <c r="EW5" s="53"/>
      <c r="EX5" s="53"/>
      <c r="EY5" s="24"/>
      <c r="EZ5" s="22"/>
      <c r="FA5" s="23"/>
      <c r="FB5" s="2" t="str">
        <f t="shared" si="21"/>
        <v xml:space="preserve">      -</v>
      </c>
      <c r="FC5" s="23"/>
      <c r="FD5" s="23"/>
      <c r="FE5" s="23"/>
      <c r="FF5" s="24"/>
      <c r="FG5" s="22"/>
      <c r="FH5" s="23"/>
      <c r="FI5" s="2" t="str">
        <f t="shared" si="22"/>
        <v xml:space="preserve">      -</v>
      </c>
      <c r="FJ5" s="23"/>
      <c r="FK5" s="23"/>
      <c r="FL5" s="23"/>
      <c r="FM5" s="24"/>
      <c r="FN5" s="22"/>
      <c r="FO5" s="23"/>
      <c r="FP5" s="2" t="str">
        <f t="shared" si="23"/>
        <v xml:space="preserve">      -</v>
      </c>
      <c r="FQ5" s="23"/>
      <c r="FR5" s="23"/>
      <c r="FS5" s="23"/>
      <c r="FT5" s="24"/>
      <c r="FU5" s="22"/>
      <c r="FV5" s="23"/>
      <c r="FW5" s="2" t="str">
        <f t="shared" si="24"/>
        <v xml:space="preserve">      -</v>
      </c>
      <c r="FX5" s="23"/>
      <c r="FY5" s="23"/>
      <c r="FZ5" s="23"/>
      <c r="GA5" s="24"/>
      <c r="GB5" s="22"/>
      <c r="GC5" s="23"/>
      <c r="GD5" s="2" t="str">
        <f t="shared" si="25"/>
        <v xml:space="preserve">      -</v>
      </c>
      <c r="GE5" s="23"/>
      <c r="GF5" s="23"/>
      <c r="GG5" s="23"/>
      <c r="GH5" s="24"/>
      <c r="GI5" s="22"/>
      <c r="GJ5" s="23"/>
      <c r="GK5" s="2" t="str">
        <f t="shared" si="26"/>
        <v xml:space="preserve">      -</v>
      </c>
      <c r="GL5" s="23"/>
      <c r="GM5" s="23"/>
      <c r="GN5" s="23"/>
      <c r="GO5" s="24"/>
      <c r="GP5" s="22"/>
      <c r="GQ5" s="23"/>
      <c r="GR5" s="2" t="str">
        <f t="shared" si="27"/>
        <v xml:space="preserve">      -</v>
      </c>
      <c r="GS5" s="23"/>
      <c r="GT5" s="23"/>
      <c r="GU5" s="23"/>
      <c r="GV5" s="24"/>
      <c r="GW5" s="22"/>
      <c r="GX5" s="23"/>
      <c r="GY5" s="2" t="str">
        <f t="shared" si="28"/>
        <v xml:space="preserve">      -</v>
      </c>
      <c r="GZ5" s="23"/>
      <c r="HA5" s="23"/>
      <c r="HB5" s="23"/>
      <c r="HC5" s="24"/>
      <c r="HD5" s="22"/>
      <c r="HE5" s="23"/>
      <c r="HF5" s="2" t="str">
        <f t="shared" si="29"/>
        <v xml:space="preserve">      -</v>
      </c>
      <c r="HG5" s="23"/>
      <c r="HH5" s="23"/>
      <c r="HI5" s="23"/>
      <c r="HJ5" s="24"/>
      <c r="HK5" s="22"/>
      <c r="HL5" s="23"/>
      <c r="HM5" s="2" t="str">
        <f t="shared" si="30"/>
        <v xml:space="preserve">      -</v>
      </c>
      <c r="HN5" s="23"/>
      <c r="HO5" s="23"/>
      <c r="HP5" s="23"/>
      <c r="HQ5" s="24"/>
      <c r="HR5" s="22"/>
      <c r="HS5" s="23"/>
      <c r="HT5" s="2" t="str">
        <f t="shared" si="31"/>
        <v xml:space="preserve">      -</v>
      </c>
      <c r="HU5" s="23"/>
      <c r="HV5" s="23"/>
      <c r="HW5" s="23"/>
      <c r="HX5" s="24"/>
      <c r="HY5" s="22"/>
      <c r="HZ5" s="23"/>
      <c r="IA5" s="2" t="str">
        <f t="shared" si="32"/>
        <v xml:space="preserve">      -</v>
      </c>
      <c r="IB5" s="23"/>
      <c r="IC5" s="23"/>
      <c r="ID5" s="23"/>
      <c r="IE5" s="24"/>
      <c r="IF5" s="22"/>
      <c r="IG5" s="23"/>
      <c r="IH5" s="2" t="str">
        <f t="shared" si="33"/>
        <v xml:space="preserve">      -</v>
      </c>
      <c r="II5" s="23"/>
      <c r="IJ5" s="23"/>
      <c r="IK5" s="23"/>
      <c r="IL5" s="24"/>
      <c r="IM5" s="22"/>
      <c r="IN5" s="23"/>
      <c r="IO5" s="2" t="str">
        <f t="shared" si="34"/>
        <v xml:space="preserve">      -</v>
      </c>
      <c r="IP5" s="23"/>
      <c r="IQ5" s="23"/>
      <c r="IR5" s="23"/>
      <c r="IS5" s="24"/>
      <c r="IT5" s="22"/>
      <c r="IU5" s="23"/>
      <c r="IV5" s="2" t="str">
        <f t="shared" si="35"/>
        <v xml:space="preserve">      -</v>
      </c>
      <c r="IW5" s="23"/>
      <c r="IX5" s="23"/>
      <c r="IY5" s="23"/>
      <c r="IZ5" s="24"/>
    </row>
    <row r="6" spans="1:260" x14ac:dyDescent="0.2">
      <c r="A6" s="18"/>
      <c r="B6" s="74"/>
      <c r="C6" s="73"/>
      <c r="D6" s="2" t="str">
        <f t="shared" si="0"/>
        <v xml:space="preserve">      -</v>
      </c>
      <c r="E6" s="53"/>
      <c r="F6" s="53"/>
      <c r="G6" s="53"/>
      <c r="H6" s="54"/>
      <c r="I6" s="52"/>
      <c r="J6" s="53"/>
      <c r="K6" s="2" t="str">
        <f t="shared" si="1"/>
        <v xml:space="preserve">      -</v>
      </c>
      <c r="L6" s="53"/>
      <c r="M6" s="53"/>
      <c r="N6" s="53"/>
      <c r="O6" s="54"/>
      <c r="P6" s="52"/>
      <c r="Q6" s="53"/>
      <c r="R6" s="2" t="str">
        <f t="shared" si="2"/>
        <v xml:space="preserve">      -</v>
      </c>
      <c r="S6" s="53"/>
      <c r="T6" s="53"/>
      <c r="U6" s="53"/>
      <c r="V6" s="54"/>
      <c r="W6" s="74"/>
      <c r="X6" s="53"/>
      <c r="Y6" s="2" t="str">
        <f t="shared" si="3"/>
        <v xml:space="preserve">      -</v>
      </c>
      <c r="Z6" s="53"/>
      <c r="AA6" s="53"/>
      <c r="AB6" s="53"/>
      <c r="AC6" s="54"/>
      <c r="AD6" s="52"/>
      <c r="AE6" s="53"/>
      <c r="AF6" s="2" t="str">
        <f t="shared" si="4"/>
        <v xml:space="preserve">      -</v>
      </c>
      <c r="AG6" s="53"/>
      <c r="AH6" s="53"/>
      <c r="AI6" s="53"/>
      <c r="AJ6" s="54"/>
      <c r="AK6" s="52"/>
      <c r="AL6" s="53"/>
      <c r="AM6" s="2" t="str">
        <f t="shared" si="5"/>
        <v xml:space="preserve">      -</v>
      </c>
      <c r="AN6" s="53"/>
      <c r="AO6" s="53"/>
      <c r="AP6" s="53"/>
      <c r="AQ6" s="54"/>
      <c r="AR6" s="52"/>
      <c r="AS6" s="53"/>
      <c r="AT6" s="2" t="str">
        <f t="shared" si="6"/>
        <v xml:space="preserve">      -</v>
      </c>
      <c r="AU6" s="73"/>
      <c r="AV6" s="53"/>
      <c r="AW6" s="53"/>
      <c r="AX6" s="54"/>
      <c r="AY6" s="52"/>
      <c r="AZ6" s="73"/>
      <c r="BA6" s="2" t="str">
        <f t="shared" si="7"/>
        <v xml:space="preserve">      -</v>
      </c>
      <c r="BB6" s="53"/>
      <c r="BC6" s="53"/>
      <c r="BD6" s="53"/>
      <c r="BE6" s="54"/>
      <c r="BF6" s="52"/>
      <c r="BG6" s="53"/>
      <c r="BH6" s="2" t="str">
        <f t="shared" si="8"/>
        <v xml:space="preserve">      -</v>
      </c>
      <c r="BI6" s="53"/>
      <c r="BJ6" s="53"/>
      <c r="BK6" s="53"/>
      <c r="BL6" s="54"/>
      <c r="BM6" s="74"/>
      <c r="BN6" s="73"/>
      <c r="BO6" s="2" t="str">
        <f t="shared" si="9"/>
        <v xml:space="preserve">      -</v>
      </c>
      <c r="BP6" s="73"/>
      <c r="BQ6" s="53"/>
      <c r="BR6" s="53"/>
      <c r="BS6" s="54"/>
      <c r="BT6" s="52"/>
      <c r="BU6" s="53"/>
      <c r="BV6" s="2" t="str">
        <f t="shared" si="10"/>
        <v xml:space="preserve">      -</v>
      </c>
      <c r="BW6" s="73"/>
      <c r="BX6" s="53"/>
      <c r="BY6" s="53"/>
      <c r="BZ6" s="54"/>
      <c r="CA6" s="52"/>
      <c r="CB6" s="53"/>
      <c r="CC6" s="2" t="str">
        <f t="shared" si="11"/>
        <v xml:space="preserve">      -</v>
      </c>
      <c r="CD6" s="53"/>
      <c r="CE6" s="53"/>
      <c r="CF6" s="53"/>
      <c r="CG6" s="24"/>
      <c r="CH6" s="22"/>
      <c r="CI6" s="23"/>
      <c r="CJ6" s="2" t="str">
        <f t="shared" si="12"/>
        <v xml:space="preserve">      -</v>
      </c>
      <c r="CK6" s="23"/>
      <c r="CL6" s="23"/>
      <c r="CM6" s="23"/>
      <c r="CN6" s="24"/>
      <c r="CO6" s="22"/>
      <c r="CP6" s="23"/>
      <c r="CQ6" s="2" t="str">
        <f t="shared" si="36"/>
        <v xml:space="preserve">      -</v>
      </c>
      <c r="CR6" s="23"/>
      <c r="CS6" s="23"/>
      <c r="CT6" s="23"/>
      <c r="CU6" s="54"/>
      <c r="CV6" s="52"/>
      <c r="CW6" s="53"/>
      <c r="CX6" s="2" t="str">
        <f t="shared" si="13"/>
        <v xml:space="preserve">      -</v>
      </c>
      <c r="CY6" s="23"/>
      <c r="CZ6" s="53"/>
      <c r="DA6" s="53"/>
      <c r="DB6" s="54"/>
      <c r="DC6" s="52"/>
      <c r="DD6" s="53"/>
      <c r="DE6" s="2" t="str">
        <f t="shared" si="14"/>
        <v xml:space="preserve">      -</v>
      </c>
      <c r="DF6" s="53"/>
      <c r="DG6" s="53"/>
      <c r="DH6" s="53"/>
      <c r="DI6" s="54"/>
      <c r="DJ6" s="52"/>
      <c r="DK6" s="53"/>
      <c r="DL6" s="2" t="str">
        <f t="shared" si="15"/>
        <v xml:space="preserve">      -</v>
      </c>
      <c r="DM6" s="53"/>
      <c r="DN6" s="53"/>
      <c r="DO6" s="53"/>
      <c r="DP6" s="54"/>
      <c r="DQ6" s="74"/>
      <c r="DR6" s="73"/>
      <c r="DS6" s="2" t="str">
        <f t="shared" si="16"/>
        <v xml:space="preserve">      -</v>
      </c>
      <c r="DT6" s="73"/>
      <c r="DU6" s="53"/>
      <c r="DV6" s="53"/>
      <c r="DW6" s="54"/>
      <c r="DX6" s="52"/>
      <c r="DY6" s="53"/>
      <c r="DZ6" s="2" t="str">
        <f t="shared" si="17"/>
        <v xml:space="preserve">      -</v>
      </c>
      <c r="EA6" s="23"/>
      <c r="EB6" s="23"/>
      <c r="EC6" s="23"/>
      <c r="ED6" s="24"/>
      <c r="EE6" s="22"/>
      <c r="EF6" s="23"/>
      <c r="EG6" s="2" t="str">
        <f t="shared" si="18"/>
        <v xml:space="preserve">      -</v>
      </c>
      <c r="EH6" s="23"/>
      <c r="EI6" s="23"/>
      <c r="EJ6" s="23"/>
      <c r="EK6" s="24"/>
      <c r="EL6" s="22"/>
      <c r="EM6" s="23"/>
      <c r="EN6" s="2" t="str">
        <f t="shared" si="19"/>
        <v xml:space="preserve">      -</v>
      </c>
      <c r="EO6" s="23"/>
      <c r="EP6" s="23"/>
      <c r="EQ6" s="23"/>
      <c r="ER6" s="54"/>
      <c r="ES6" s="52"/>
      <c r="ET6" s="53"/>
      <c r="EU6" s="2" t="str">
        <f t="shared" si="20"/>
        <v xml:space="preserve">      -</v>
      </c>
      <c r="EV6" s="53"/>
      <c r="EW6" s="53"/>
      <c r="EX6" s="53"/>
      <c r="EY6" s="24"/>
      <c r="EZ6" s="22"/>
      <c r="FA6" s="23"/>
      <c r="FB6" s="2" t="str">
        <f t="shared" si="21"/>
        <v xml:space="preserve">      -</v>
      </c>
      <c r="FC6" s="23"/>
      <c r="FD6" s="23"/>
      <c r="FE6" s="23"/>
      <c r="FF6" s="24"/>
      <c r="FG6" s="22"/>
      <c r="FH6" s="23"/>
      <c r="FI6" s="2" t="str">
        <f t="shared" si="22"/>
        <v xml:space="preserve">      -</v>
      </c>
      <c r="FJ6" s="23"/>
      <c r="FK6" s="23"/>
      <c r="FL6" s="23"/>
      <c r="FM6" s="24"/>
      <c r="FN6" s="22"/>
      <c r="FO6" s="23"/>
      <c r="FP6" s="2" t="str">
        <f t="shared" si="23"/>
        <v xml:space="preserve">      -</v>
      </c>
      <c r="FQ6" s="23"/>
      <c r="FR6" s="23"/>
      <c r="FS6" s="23"/>
      <c r="FT6" s="24"/>
      <c r="FU6" s="22"/>
      <c r="FV6" s="23"/>
      <c r="FW6" s="2" t="str">
        <f t="shared" si="24"/>
        <v xml:space="preserve">      -</v>
      </c>
      <c r="FX6" s="23"/>
      <c r="FY6" s="23"/>
      <c r="FZ6" s="23"/>
      <c r="GA6" s="24"/>
      <c r="GB6" s="22"/>
      <c r="GC6" s="23"/>
      <c r="GD6" s="2" t="str">
        <f t="shared" si="25"/>
        <v xml:space="preserve">      -</v>
      </c>
      <c r="GE6" s="23"/>
      <c r="GF6" s="23"/>
      <c r="GG6" s="23"/>
      <c r="GH6" s="24"/>
      <c r="GI6" s="22"/>
      <c r="GJ6" s="23"/>
      <c r="GK6" s="2" t="str">
        <f t="shared" si="26"/>
        <v xml:space="preserve">      -</v>
      </c>
      <c r="GL6" s="23"/>
      <c r="GM6" s="23"/>
      <c r="GN6" s="23"/>
      <c r="GO6" s="24"/>
      <c r="GP6" s="22"/>
      <c r="GQ6" s="23"/>
      <c r="GR6" s="2" t="str">
        <f t="shared" si="27"/>
        <v xml:space="preserve">      -</v>
      </c>
      <c r="GS6" s="23"/>
      <c r="GT6" s="23"/>
      <c r="GU6" s="23"/>
      <c r="GV6" s="24"/>
      <c r="GW6" s="22"/>
      <c r="GX6" s="23"/>
      <c r="GY6" s="2" t="str">
        <f t="shared" si="28"/>
        <v xml:space="preserve">      -</v>
      </c>
      <c r="GZ6" s="23"/>
      <c r="HA6" s="23"/>
      <c r="HB6" s="23"/>
      <c r="HC6" s="24"/>
      <c r="HD6" s="22"/>
      <c r="HE6" s="23"/>
      <c r="HF6" s="2" t="str">
        <f t="shared" si="29"/>
        <v xml:space="preserve">      -</v>
      </c>
      <c r="HG6" s="23"/>
      <c r="HH6" s="23"/>
      <c r="HI6" s="23"/>
      <c r="HJ6" s="24"/>
      <c r="HK6" s="22"/>
      <c r="HL6" s="23"/>
      <c r="HM6" s="2" t="str">
        <f t="shared" si="30"/>
        <v xml:space="preserve">      -</v>
      </c>
      <c r="HN6" s="23"/>
      <c r="HO6" s="23"/>
      <c r="HP6" s="23"/>
      <c r="HQ6" s="24"/>
      <c r="HR6" s="22"/>
      <c r="HS6" s="23"/>
      <c r="HT6" s="2" t="str">
        <f t="shared" si="31"/>
        <v xml:space="preserve">      -</v>
      </c>
      <c r="HU6" s="23"/>
      <c r="HV6" s="23"/>
      <c r="HW6" s="23"/>
      <c r="HX6" s="24"/>
      <c r="HY6" s="22"/>
      <c r="HZ6" s="23"/>
      <c r="IA6" s="2" t="str">
        <f t="shared" si="32"/>
        <v xml:space="preserve">      -</v>
      </c>
      <c r="IB6" s="23"/>
      <c r="IC6" s="23"/>
      <c r="ID6" s="23"/>
      <c r="IE6" s="24"/>
      <c r="IF6" s="22"/>
      <c r="IG6" s="23"/>
      <c r="IH6" s="2" t="str">
        <f t="shared" si="33"/>
        <v xml:space="preserve">      -</v>
      </c>
      <c r="II6" s="23"/>
      <c r="IJ6" s="23"/>
      <c r="IK6" s="23"/>
      <c r="IL6" s="24"/>
      <c r="IM6" s="22"/>
      <c r="IN6" s="23"/>
      <c r="IO6" s="2" t="str">
        <f t="shared" si="34"/>
        <v xml:space="preserve">      -</v>
      </c>
      <c r="IP6" s="23"/>
      <c r="IQ6" s="23"/>
      <c r="IR6" s="23"/>
      <c r="IS6" s="24"/>
      <c r="IT6" s="22"/>
      <c r="IU6" s="23"/>
      <c r="IV6" s="2" t="str">
        <f t="shared" si="35"/>
        <v xml:space="preserve">      -</v>
      </c>
      <c r="IW6" s="23"/>
      <c r="IX6" s="23"/>
      <c r="IY6" s="23"/>
      <c r="IZ6" s="24"/>
    </row>
    <row r="7" spans="1:260" x14ac:dyDescent="0.2">
      <c r="A7" s="18"/>
      <c r="B7" s="74"/>
      <c r="C7" s="73"/>
      <c r="D7" s="2" t="str">
        <f t="shared" si="0"/>
        <v xml:space="preserve">      -</v>
      </c>
      <c r="E7" s="53"/>
      <c r="F7" s="53"/>
      <c r="G7" s="53"/>
      <c r="H7" s="54"/>
      <c r="I7" s="52"/>
      <c r="J7" s="53"/>
      <c r="K7" s="2" t="str">
        <f t="shared" si="1"/>
        <v xml:space="preserve">      -</v>
      </c>
      <c r="L7" s="53"/>
      <c r="M7" s="53"/>
      <c r="N7" s="53"/>
      <c r="O7" s="54"/>
      <c r="P7" s="52"/>
      <c r="Q7" s="53"/>
      <c r="R7" s="2" t="str">
        <f t="shared" si="2"/>
        <v xml:space="preserve">      -</v>
      </c>
      <c r="S7" s="73"/>
      <c r="T7" s="53"/>
      <c r="U7" s="53"/>
      <c r="V7" s="54"/>
      <c r="W7" s="52"/>
      <c r="X7" s="53"/>
      <c r="Y7" s="2" t="str">
        <f t="shared" si="3"/>
        <v xml:space="preserve">      -</v>
      </c>
      <c r="Z7" s="53"/>
      <c r="AA7" s="53"/>
      <c r="AB7" s="53"/>
      <c r="AC7" s="54"/>
      <c r="AD7" s="52"/>
      <c r="AE7" s="53"/>
      <c r="AF7" s="2" t="str">
        <f t="shared" si="4"/>
        <v xml:space="preserve">      -</v>
      </c>
      <c r="AG7" s="53"/>
      <c r="AH7" s="53"/>
      <c r="AI7" s="53"/>
      <c r="AJ7" s="54"/>
      <c r="AK7" s="52"/>
      <c r="AL7" s="53"/>
      <c r="AM7" s="2" t="str">
        <f t="shared" si="5"/>
        <v xml:space="preserve">      -</v>
      </c>
      <c r="AN7" s="73"/>
      <c r="AO7" s="53"/>
      <c r="AP7" s="53"/>
      <c r="AQ7" s="54"/>
      <c r="AR7" s="52"/>
      <c r="AS7" s="53"/>
      <c r="AT7" s="2" t="str">
        <f t="shared" si="6"/>
        <v xml:space="preserve">      -</v>
      </c>
      <c r="AU7" s="53"/>
      <c r="AV7" s="53"/>
      <c r="AW7" s="53"/>
      <c r="AX7" s="54"/>
      <c r="AY7" s="74"/>
      <c r="AZ7" s="53"/>
      <c r="BA7" s="2" t="str">
        <f t="shared" si="7"/>
        <v xml:space="preserve">      -</v>
      </c>
      <c r="BB7" s="53"/>
      <c r="BC7" s="53"/>
      <c r="BD7" s="53"/>
      <c r="BE7" s="54"/>
      <c r="BF7" s="409"/>
      <c r="BG7" s="410"/>
      <c r="BH7" s="2" t="str">
        <f t="shared" si="8"/>
        <v xml:space="preserve">      -</v>
      </c>
      <c r="BI7" s="53"/>
      <c r="BJ7" s="53"/>
      <c r="BK7" s="53"/>
      <c r="BL7" s="54"/>
      <c r="BM7" s="74"/>
      <c r="BN7" s="73"/>
      <c r="BO7" s="2" t="str">
        <f t="shared" si="9"/>
        <v xml:space="preserve">      -</v>
      </c>
      <c r="BP7" s="73"/>
      <c r="BQ7" s="53"/>
      <c r="BR7" s="53"/>
      <c r="BS7" s="54"/>
      <c r="BT7" s="409"/>
      <c r="BU7" s="55"/>
      <c r="BV7" s="2" t="str">
        <f t="shared" si="10"/>
        <v xml:space="preserve">      -</v>
      </c>
      <c r="BW7" s="53"/>
      <c r="BX7" s="53"/>
      <c r="BY7" s="53"/>
      <c r="BZ7" s="54"/>
      <c r="CA7" s="52"/>
      <c r="CB7" s="53"/>
      <c r="CC7" s="2" t="str">
        <f t="shared" si="11"/>
        <v xml:space="preserve">      -</v>
      </c>
      <c r="CD7" s="53"/>
      <c r="CE7" s="53"/>
      <c r="CF7" s="53"/>
      <c r="CG7" s="24"/>
      <c r="CH7" s="22"/>
      <c r="CI7" s="23"/>
      <c r="CJ7" s="2" t="str">
        <f t="shared" si="12"/>
        <v xml:space="preserve">      -</v>
      </c>
      <c r="CK7" s="23"/>
      <c r="CL7" s="23"/>
      <c r="CM7" s="23"/>
      <c r="CN7" s="24"/>
      <c r="CO7" s="22"/>
      <c r="CP7" s="23"/>
      <c r="CQ7" s="2" t="str">
        <f t="shared" si="36"/>
        <v xml:space="preserve">      -</v>
      </c>
      <c r="CR7" s="23"/>
      <c r="CS7" s="23"/>
      <c r="CT7" s="23"/>
      <c r="CU7" s="54"/>
      <c r="CV7" s="52"/>
      <c r="CW7" s="53"/>
      <c r="CX7" s="2" t="str">
        <f t="shared" si="13"/>
        <v xml:space="preserve">      -</v>
      </c>
      <c r="CY7" s="23"/>
      <c r="CZ7" s="53"/>
      <c r="DA7" s="53"/>
      <c r="DB7" s="54"/>
      <c r="DC7" s="74"/>
      <c r="DD7" s="73"/>
      <c r="DE7" s="2" t="str">
        <f t="shared" si="14"/>
        <v xml:space="preserve">      -</v>
      </c>
      <c r="DF7" s="53"/>
      <c r="DG7" s="53"/>
      <c r="DH7" s="53"/>
      <c r="DI7" s="54"/>
      <c r="DJ7" s="52"/>
      <c r="DK7" s="53"/>
      <c r="DL7" s="2" t="str">
        <f t="shared" si="15"/>
        <v xml:space="preserve">      -</v>
      </c>
      <c r="DM7" s="53"/>
      <c r="DN7" s="53"/>
      <c r="DO7" s="53"/>
      <c r="DP7" s="54"/>
      <c r="DQ7" s="74"/>
      <c r="DR7" s="73"/>
      <c r="DS7" s="2" t="str">
        <f t="shared" si="16"/>
        <v xml:space="preserve">      -</v>
      </c>
      <c r="DT7" s="73"/>
      <c r="DU7" s="53"/>
      <c r="DV7" s="53"/>
      <c r="DW7" s="54"/>
      <c r="DX7" s="52"/>
      <c r="DY7" s="53"/>
      <c r="DZ7" s="2" t="str">
        <f t="shared" si="17"/>
        <v xml:space="preserve">      -</v>
      </c>
      <c r="EA7" s="23"/>
      <c r="EB7" s="23"/>
      <c r="EC7" s="23"/>
      <c r="ED7" s="24"/>
      <c r="EE7" s="22"/>
      <c r="EF7" s="23"/>
      <c r="EG7" s="2" t="str">
        <f t="shared" si="18"/>
        <v xml:space="preserve">      -</v>
      </c>
      <c r="EH7" s="23"/>
      <c r="EI7" s="23"/>
      <c r="EJ7" s="23"/>
      <c r="EK7" s="24"/>
      <c r="EL7" s="22"/>
      <c r="EM7" s="23"/>
      <c r="EN7" s="2" t="str">
        <f t="shared" si="19"/>
        <v xml:space="preserve">      -</v>
      </c>
      <c r="EO7" s="23"/>
      <c r="EP7" s="23"/>
      <c r="EQ7" s="23"/>
      <c r="ER7" s="54"/>
      <c r="ES7" s="52"/>
      <c r="ET7" s="53"/>
      <c r="EU7" s="2" t="str">
        <f t="shared" si="20"/>
        <v xml:space="preserve">      -</v>
      </c>
      <c r="EV7" s="53"/>
      <c r="EW7" s="53"/>
      <c r="EX7" s="53"/>
      <c r="EY7" s="24"/>
      <c r="EZ7" s="22"/>
      <c r="FA7" s="23"/>
      <c r="FB7" s="2" t="str">
        <f t="shared" si="21"/>
        <v xml:space="preserve">      -</v>
      </c>
      <c r="FC7" s="23"/>
      <c r="FD7" s="23"/>
      <c r="FE7" s="23"/>
      <c r="FF7" s="24"/>
      <c r="FG7" s="22"/>
      <c r="FH7" s="23"/>
      <c r="FI7" s="2" t="str">
        <f t="shared" si="22"/>
        <v xml:space="preserve">      -</v>
      </c>
      <c r="FJ7" s="23"/>
      <c r="FK7" s="23"/>
      <c r="FL7" s="23"/>
      <c r="FM7" s="24"/>
      <c r="FN7" s="22"/>
      <c r="FO7" s="23"/>
      <c r="FP7" s="2" t="str">
        <f t="shared" si="23"/>
        <v xml:space="preserve">      -</v>
      </c>
      <c r="FQ7" s="23"/>
      <c r="FR7" s="23"/>
      <c r="FS7" s="23"/>
      <c r="FT7" s="24"/>
      <c r="FU7" s="22"/>
      <c r="FV7" s="23"/>
      <c r="FW7" s="2" t="str">
        <f t="shared" si="24"/>
        <v xml:space="preserve">      -</v>
      </c>
      <c r="FX7" s="23"/>
      <c r="FY7" s="23"/>
      <c r="FZ7" s="23"/>
      <c r="GA7" s="24"/>
      <c r="GB7" s="22"/>
      <c r="GC7" s="23"/>
      <c r="GD7" s="2" t="str">
        <f t="shared" si="25"/>
        <v xml:space="preserve">      -</v>
      </c>
      <c r="GE7" s="23"/>
      <c r="GF7" s="23"/>
      <c r="GG7" s="23"/>
      <c r="GH7" s="24"/>
      <c r="GI7" s="22"/>
      <c r="GJ7" s="23"/>
      <c r="GK7" s="2" t="str">
        <f t="shared" si="26"/>
        <v xml:space="preserve">      -</v>
      </c>
      <c r="GL7" s="23"/>
      <c r="GM7" s="23"/>
      <c r="GN7" s="23"/>
      <c r="GO7" s="24"/>
      <c r="GP7" s="22"/>
      <c r="GQ7" s="23"/>
      <c r="GR7" s="2" t="str">
        <f t="shared" si="27"/>
        <v xml:space="preserve">      -</v>
      </c>
      <c r="GS7" s="23"/>
      <c r="GT7" s="23"/>
      <c r="GU7" s="23"/>
      <c r="GV7" s="24"/>
      <c r="GW7" s="22"/>
      <c r="GX7" s="23"/>
      <c r="GY7" s="2" t="str">
        <f t="shared" si="28"/>
        <v xml:space="preserve">      -</v>
      </c>
      <c r="GZ7" s="23"/>
      <c r="HA7" s="23"/>
      <c r="HB7" s="23"/>
      <c r="HC7" s="24"/>
      <c r="HD7" s="22"/>
      <c r="HE7" s="23"/>
      <c r="HF7" s="2" t="str">
        <f t="shared" si="29"/>
        <v xml:space="preserve">      -</v>
      </c>
      <c r="HG7" s="23"/>
      <c r="HH7" s="23"/>
      <c r="HI7" s="23"/>
      <c r="HJ7" s="24"/>
      <c r="HK7" s="22"/>
      <c r="HL7" s="23"/>
      <c r="HM7" s="2" t="str">
        <f t="shared" si="30"/>
        <v xml:space="preserve">      -</v>
      </c>
      <c r="HN7" s="23"/>
      <c r="HO7" s="23"/>
      <c r="HP7" s="23"/>
      <c r="HQ7" s="24"/>
      <c r="HR7" s="22"/>
      <c r="HS7" s="23"/>
      <c r="HT7" s="2" t="str">
        <f t="shared" si="31"/>
        <v xml:space="preserve">      -</v>
      </c>
      <c r="HU7" s="23"/>
      <c r="HV7" s="23"/>
      <c r="HW7" s="23"/>
      <c r="HX7" s="24"/>
      <c r="HY7" s="22"/>
      <c r="HZ7" s="23"/>
      <c r="IA7" s="2" t="str">
        <f t="shared" si="32"/>
        <v xml:space="preserve">      -</v>
      </c>
      <c r="IB7" s="23"/>
      <c r="IC7" s="23"/>
      <c r="ID7" s="23"/>
      <c r="IE7" s="24"/>
      <c r="IF7" s="22"/>
      <c r="IG7" s="23"/>
      <c r="IH7" s="2" t="str">
        <f t="shared" si="33"/>
        <v xml:space="preserve">      -</v>
      </c>
      <c r="II7" s="23"/>
      <c r="IJ7" s="23"/>
      <c r="IK7" s="23"/>
      <c r="IL7" s="24"/>
      <c r="IM7" s="22"/>
      <c r="IN7" s="23"/>
      <c r="IO7" s="2" t="str">
        <f t="shared" si="34"/>
        <v xml:space="preserve">      -</v>
      </c>
      <c r="IP7" s="23"/>
      <c r="IQ7" s="23"/>
      <c r="IR7" s="23"/>
      <c r="IS7" s="24"/>
      <c r="IT7" s="22"/>
      <c r="IU7" s="23"/>
      <c r="IV7" s="2" t="str">
        <f t="shared" si="35"/>
        <v xml:space="preserve">      -</v>
      </c>
      <c r="IW7" s="23"/>
      <c r="IX7" s="23"/>
      <c r="IY7" s="23"/>
      <c r="IZ7" s="24"/>
    </row>
    <row r="8" spans="1:260" x14ac:dyDescent="0.2">
      <c r="A8" s="18"/>
      <c r="B8" s="74"/>
      <c r="C8" s="73"/>
      <c r="D8" s="2" t="str">
        <f t="shared" si="0"/>
        <v xml:space="preserve">      -</v>
      </c>
      <c r="E8" s="53"/>
      <c r="F8" s="53"/>
      <c r="G8" s="53"/>
      <c r="H8" s="54"/>
      <c r="I8" s="52"/>
      <c r="J8" s="53"/>
      <c r="K8" s="2" t="str">
        <f t="shared" si="1"/>
        <v xml:space="preserve">      -</v>
      </c>
      <c r="L8" s="53"/>
      <c r="M8" s="53"/>
      <c r="N8" s="53"/>
      <c r="O8" s="54"/>
      <c r="P8" s="52"/>
      <c r="Q8" s="53"/>
      <c r="R8" s="2" t="str">
        <f t="shared" si="2"/>
        <v xml:space="preserve">      -</v>
      </c>
      <c r="S8" s="53"/>
      <c r="T8" s="53"/>
      <c r="U8" s="53"/>
      <c r="V8" s="54"/>
      <c r="W8" s="52"/>
      <c r="X8" s="53"/>
      <c r="Y8" s="2" t="str">
        <f t="shared" si="3"/>
        <v xml:space="preserve">      -</v>
      </c>
      <c r="Z8" s="53"/>
      <c r="AA8" s="53"/>
      <c r="AB8" s="53"/>
      <c r="AC8" s="54"/>
      <c r="AD8" s="52"/>
      <c r="AE8" s="53"/>
      <c r="AF8" s="2" t="str">
        <f t="shared" si="4"/>
        <v xml:space="preserve">      -</v>
      </c>
      <c r="AG8" s="73"/>
      <c r="AH8" s="53"/>
      <c r="AI8" s="53"/>
      <c r="AJ8" s="54"/>
      <c r="AK8" s="52"/>
      <c r="AL8" s="53"/>
      <c r="AM8" s="2" t="str">
        <f t="shared" si="5"/>
        <v xml:space="preserve">      -</v>
      </c>
      <c r="AN8" s="53"/>
      <c r="AO8" s="53"/>
      <c r="AP8" s="53"/>
      <c r="AQ8" s="54"/>
      <c r="AR8" s="52"/>
      <c r="AS8" s="53"/>
      <c r="AT8" s="2" t="str">
        <f t="shared" si="6"/>
        <v xml:space="preserve">      -</v>
      </c>
      <c r="AU8" s="53"/>
      <c r="AV8" s="53"/>
      <c r="AW8" s="53"/>
      <c r="AX8" s="54"/>
      <c r="AY8" s="74"/>
      <c r="AZ8" s="73"/>
      <c r="BA8" s="2" t="str">
        <f t="shared" si="7"/>
        <v xml:space="preserve">      -</v>
      </c>
      <c r="BB8" s="53"/>
      <c r="BC8" s="53"/>
      <c r="BD8" s="53"/>
      <c r="BE8" s="54"/>
      <c r="BF8" s="52"/>
      <c r="BG8" s="53"/>
      <c r="BH8" s="2" t="str">
        <f t="shared" si="8"/>
        <v xml:space="preserve">      -</v>
      </c>
      <c r="BI8" s="53"/>
      <c r="BJ8" s="53"/>
      <c r="BK8" s="53"/>
      <c r="BL8" s="54"/>
      <c r="BM8" s="74"/>
      <c r="BN8" s="73"/>
      <c r="BO8" s="2" t="str">
        <f t="shared" si="9"/>
        <v xml:space="preserve">      -</v>
      </c>
      <c r="BP8" s="73"/>
      <c r="BQ8" s="53"/>
      <c r="BR8" s="53"/>
      <c r="BS8" s="54"/>
      <c r="BT8" s="52"/>
      <c r="BU8" s="53"/>
      <c r="BV8" s="2" t="str">
        <f t="shared" si="10"/>
        <v xml:space="preserve">      -</v>
      </c>
      <c r="BW8" s="53"/>
      <c r="BX8" s="53"/>
      <c r="BY8" s="53"/>
      <c r="BZ8" s="54"/>
      <c r="CA8" s="52"/>
      <c r="CB8" s="53"/>
      <c r="CC8" s="2" t="str">
        <f t="shared" si="11"/>
        <v xml:space="preserve">      -</v>
      </c>
      <c r="CD8" s="53"/>
      <c r="CE8" s="53"/>
      <c r="CF8" s="53"/>
      <c r="CG8" s="24"/>
      <c r="CH8" s="22"/>
      <c r="CI8" s="23"/>
      <c r="CJ8" s="2" t="str">
        <f t="shared" si="12"/>
        <v xml:space="preserve">      -</v>
      </c>
      <c r="CK8" s="23"/>
      <c r="CL8" s="23"/>
      <c r="CM8" s="23"/>
      <c r="CN8" s="24"/>
      <c r="CO8" s="22"/>
      <c r="CP8" s="23"/>
      <c r="CQ8" s="2" t="str">
        <f t="shared" si="36"/>
        <v xml:space="preserve">      -</v>
      </c>
      <c r="CR8" s="23"/>
      <c r="CS8" s="23"/>
      <c r="CT8" s="23"/>
      <c r="CU8" s="54"/>
      <c r="CV8" s="52"/>
      <c r="CW8" s="53"/>
      <c r="CX8" s="2" t="str">
        <f t="shared" si="13"/>
        <v xml:space="preserve">      -</v>
      </c>
      <c r="CY8" s="23"/>
      <c r="CZ8" s="53"/>
      <c r="DA8" s="53"/>
      <c r="DB8" s="54"/>
      <c r="DC8" s="52"/>
      <c r="DD8" s="53"/>
      <c r="DE8" s="2" t="str">
        <f t="shared" si="14"/>
        <v xml:space="preserve">      -</v>
      </c>
      <c r="DF8" s="53"/>
      <c r="DG8" s="53"/>
      <c r="DH8" s="53"/>
      <c r="DI8" s="54"/>
      <c r="DJ8" s="52"/>
      <c r="DK8" s="53"/>
      <c r="DL8" s="2" t="str">
        <f t="shared" si="15"/>
        <v xml:space="preserve">      -</v>
      </c>
      <c r="DM8" s="53"/>
      <c r="DN8" s="53"/>
      <c r="DO8" s="53"/>
      <c r="DP8" s="54"/>
      <c r="DQ8" s="74"/>
      <c r="DR8" s="73"/>
      <c r="DS8" s="2" t="str">
        <f t="shared" si="16"/>
        <v xml:space="preserve">      -</v>
      </c>
      <c r="DT8" s="73"/>
      <c r="DU8" s="53"/>
      <c r="DV8" s="53"/>
      <c r="DW8" s="54"/>
      <c r="DX8" s="52"/>
      <c r="DY8" s="53"/>
      <c r="DZ8" s="2" t="str">
        <f t="shared" si="17"/>
        <v xml:space="preserve">      -</v>
      </c>
      <c r="EA8" s="23"/>
      <c r="EB8" s="23"/>
      <c r="EC8" s="23"/>
      <c r="ED8" s="24"/>
      <c r="EE8" s="22"/>
      <c r="EF8" s="23"/>
      <c r="EG8" s="2" t="str">
        <f t="shared" si="18"/>
        <v xml:space="preserve">      -</v>
      </c>
      <c r="EH8" s="23"/>
      <c r="EI8" s="23"/>
      <c r="EJ8" s="23"/>
      <c r="EK8" s="24"/>
      <c r="EL8" s="22"/>
      <c r="EM8" s="23"/>
      <c r="EN8" s="2" t="str">
        <f t="shared" si="19"/>
        <v xml:space="preserve">      -</v>
      </c>
      <c r="EO8" s="23"/>
      <c r="EP8" s="23"/>
      <c r="EQ8" s="23"/>
      <c r="ER8" s="54"/>
      <c r="ES8" s="52"/>
      <c r="ET8" s="53"/>
      <c r="EU8" s="2" t="str">
        <f t="shared" si="20"/>
        <v xml:space="preserve">      -</v>
      </c>
      <c r="EV8" s="53"/>
      <c r="EW8" s="53"/>
      <c r="EX8" s="53"/>
      <c r="EY8" s="24"/>
      <c r="EZ8" s="22"/>
      <c r="FA8" s="23"/>
      <c r="FB8" s="2" t="str">
        <f t="shared" si="21"/>
        <v xml:space="preserve">      -</v>
      </c>
      <c r="FC8" s="23"/>
      <c r="FD8" s="23"/>
      <c r="FE8" s="23"/>
      <c r="FF8" s="24"/>
      <c r="FG8" s="22"/>
      <c r="FH8" s="23"/>
      <c r="FI8" s="2" t="str">
        <f t="shared" si="22"/>
        <v xml:space="preserve">      -</v>
      </c>
      <c r="FJ8" s="23"/>
      <c r="FK8" s="23"/>
      <c r="FL8" s="23"/>
      <c r="FM8" s="24"/>
      <c r="FN8" s="22"/>
      <c r="FO8" s="23"/>
      <c r="FP8" s="2" t="str">
        <f t="shared" si="23"/>
        <v xml:space="preserve">      -</v>
      </c>
      <c r="FQ8" s="23"/>
      <c r="FR8" s="23"/>
      <c r="FS8" s="23"/>
      <c r="FT8" s="24"/>
      <c r="FU8" s="22"/>
      <c r="FV8" s="23"/>
      <c r="FW8" s="2" t="str">
        <f t="shared" si="24"/>
        <v xml:space="preserve">      -</v>
      </c>
      <c r="FX8" s="23"/>
      <c r="FY8" s="23"/>
      <c r="FZ8" s="23"/>
      <c r="GA8" s="24"/>
      <c r="GB8" s="22"/>
      <c r="GC8" s="23"/>
      <c r="GD8" s="2" t="str">
        <f t="shared" si="25"/>
        <v xml:space="preserve">      -</v>
      </c>
      <c r="GE8" s="23"/>
      <c r="GF8" s="23"/>
      <c r="GG8" s="23"/>
      <c r="GH8" s="24"/>
      <c r="GI8" s="22"/>
      <c r="GJ8" s="23"/>
      <c r="GK8" s="2" t="str">
        <f t="shared" si="26"/>
        <v xml:space="preserve">      -</v>
      </c>
      <c r="GL8" s="23"/>
      <c r="GM8" s="23"/>
      <c r="GN8" s="23"/>
      <c r="GO8" s="24"/>
      <c r="GP8" s="22"/>
      <c r="GQ8" s="23"/>
      <c r="GR8" s="2" t="str">
        <f t="shared" si="27"/>
        <v xml:space="preserve">      -</v>
      </c>
      <c r="GS8" s="23"/>
      <c r="GT8" s="23"/>
      <c r="GU8" s="23"/>
      <c r="GV8" s="24"/>
      <c r="GW8" s="22"/>
      <c r="GX8" s="23"/>
      <c r="GY8" s="2" t="str">
        <f t="shared" si="28"/>
        <v xml:space="preserve">      -</v>
      </c>
      <c r="GZ8" s="23"/>
      <c r="HA8" s="23"/>
      <c r="HB8" s="23"/>
      <c r="HC8" s="24"/>
      <c r="HD8" s="22"/>
      <c r="HE8" s="23"/>
      <c r="HF8" s="2" t="str">
        <f t="shared" si="29"/>
        <v xml:space="preserve">      -</v>
      </c>
      <c r="HG8" s="23"/>
      <c r="HH8" s="23"/>
      <c r="HI8" s="23"/>
      <c r="HJ8" s="24"/>
      <c r="HK8" s="22"/>
      <c r="HL8" s="23"/>
      <c r="HM8" s="2" t="str">
        <f t="shared" si="30"/>
        <v xml:space="preserve">      -</v>
      </c>
      <c r="HN8" s="23"/>
      <c r="HO8" s="23"/>
      <c r="HP8" s="23"/>
      <c r="HQ8" s="24"/>
      <c r="HR8" s="22"/>
      <c r="HS8" s="23"/>
      <c r="HT8" s="2" t="str">
        <f t="shared" si="31"/>
        <v xml:space="preserve">      -</v>
      </c>
      <c r="HU8" s="23"/>
      <c r="HV8" s="23"/>
      <c r="HW8" s="23"/>
      <c r="HX8" s="24"/>
      <c r="HY8" s="22"/>
      <c r="HZ8" s="23"/>
      <c r="IA8" s="2" t="str">
        <f t="shared" si="32"/>
        <v xml:space="preserve">      -</v>
      </c>
      <c r="IB8" s="23"/>
      <c r="IC8" s="23"/>
      <c r="ID8" s="23"/>
      <c r="IE8" s="24"/>
      <c r="IF8" s="22"/>
      <c r="IG8" s="23"/>
      <c r="IH8" s="2" t="str">
        <f t="shared" si="33"/>
        <v xml:space="preserve">      -</v>
      </c>
      <c r="II8" s="23"/>
      <c r="IJ8" s="23"/>
      <c r="IK8" s="23"/>
      <c r="IL8" s="24"/>
      <c r="IM8" s="22"/>
      <c r="IN8" s="23"/>
      <c r="IO8" s="2" t="str">
        <f t="shared" si="34"/>
        <v xml:space="preserve">      -</v>
      </c>
      <c r="IP8" s="23"/>
      <c r="IQ8" s="23"/>
      <c r="IR8" s="23"/>
      <c r="IS8" s="24"/>
      <c r="IT8" s="22"/>
      <c r="IU8" s="23"/>
      <c r="IV8" s="2" t="str">
        <f t="shared" si="35"/>
        <v xml:space="preserve">      -</v>
      </c>
      <c r="IW8" s="23"/>
      <c r="IX8" s="23"/>
      <c r="IY8" s="23"/>
      <c r="IZ8" s="24"/>
    </row>
    <row r="9" spans="1:260" x14ac:dyDescent="0.2">
      <c r="A9" s="18"/>
      <c r="B9" s="74"/>
      <c r="C9" s="73"/>
      <c r="D9" s="2" t="str">
        <f t="shared" si="0"/>
        <v xml:space="preserve">      -</v>
      </c>
      <c r="E9" s="53"/>
      <c r="F9" s="53"/>
      <c r="G9" s="53"/>
      <c r="H9" s="54"/>
      <c r="I9" s="52"/>
      <c r="J9" s="53"/>
      <c r="K9" s="2" t="str">
        <f t="shared" si="1"/>
        <v xml:space="preserve">      -</v>
      </c>
      <c r="L9" s="53"/>
      <c r="M9" s="53"/>
      <c r="N9" s="53"/>
      <c r="O9" s="54"/>
      <c r="P9" s="52"/>
      <c r="Q9" s="73"/>
      <c r="R9" s="2" t="str">
        <f t="shared" si="2"/>
        <v xml:space="preserve">      -</v>
      </c>
      <c r="S9" s="53"/>
      <c r="T9" s="53"/>
      <c r="U9" s="53"/>
      <c r="V9" s="54"/>
      <c r="W9" s="52"/>
      <c r="X9" s="53"/>
      <c r="Y9" s="2" t="str">
        <f t="shared" si="3"/>
        <v xml:space="preserve">      -</v>
      </c>
      <c r="Z9" s="53"/>
      <c r="AA9" s="53"/>
      <c r="AB9" s="53"/>
      <c r="AC9" s="54"/>
      <c r="AD9" s="52"/>
      <c r="AE9" s="73"/>
      <c r="AF9" s="2" t="str">
        <f t="shared" si="4"/>
        <v xml:space="preserve">      -</v>
      </c>
      <c r="AG9" s="53"/>
      <c r="AH9" s="53"/>
      <c r="AI9" s="53"/>
      <c r="AJ9" s="54"/>
      <c r="AK9" s="52"/>
      <c r="AL9" s="53"/>
      <c r="AM9" s="2" t="str">
        <f t="shared" si="5"/>
        <v xml:space="preserve">      -</v>
      </c>
      <c r="AN9" s="53"/>
      <c r="AO9" s="53"/>
      <c r="AP9" s="53"/>
      <c r="AQ9" s="54"/>
      <c r="AR9" s="52"/>
      <c r="AS9" s="53"/>
      <c r="AT9" s="2" t="str">
        <f t="shared" si="6"/>
        <v xml:space="preserve">      -</v>
      </c>
      <c r="AU9" s="53"/>
      <c r="AV9" s="53"/>
      <c r="AW9" s="53"/>
      <c r="AX9" s="54"/>
      <c r="AY9" s="74"/>
      <c r="AZ9" s="73"/>
      <c r="BA9" s="2" t="str">
        <f t="shared" si="7"/>
        <v xml:space="preserve">      -</v>
      </c>
      <c r="BB9" s="53"/>
      <c r="BC9" s="53"/>
      <c r="BD9" s="53"/>
      <c r="BE9" s="54"/>
      <c r="BF9" s="409"/>
      <c r="BG9" s="410"/>
      <c r="BH9" s="2" t="str">
        <f t="shared" si="8"/>
        <v xml:space="preserve">      -</v>
      </c>
      <c r="BI9" s="53"/>
      <c r="BJ9" s="53"/>
      <c r="BK9" s="53"/>
      <c r="BL9" s="54"/>
      <c r="BM9" s="74"/>
      <c r="BN9" s="73"/>
      <c r="BO9" s="2" t="str">
        <f t="shared" si="9"/>
        <v xml:space="preserve">      -</v>
      </c>
      <c r="BP9" s="73"/>
      <c r="BQ9" s="53"/>
      <c r="BR9" s="53"/>
      <c r="BS9" s="54"/>
      <c r="BT9" s="409"/>
      <c r="BU9" s="55"/>
      <c r="BV9" s="2" t="str">
        <f t="shared" si="10"/>
        <v xml:space="preserve">      -</v>
      </c>
      <c r="BW9" s="53"/>
      <c r="BX9" s="53"/>
      <c r="BY9" s="53"/>
      <c r="BZ9" s="54"/>
      <c r="CA9" s="52"/>
      <c r="CB9" s="53"/>
      <c r="CC9" s="2" t="str">
        <f t="shared" si="11"/>
        <v xml:space="preserve">      -</v>
      </c>
      <c r="CD9" s="53"/>
      <c r="CE9" s="53"/>
      <c r="CF9" s="53"/>
      <c r="CG9" s="24"/>
      <c r="CH9" s="22"/>
      <c r="CI9" s="23"/>
      <c r="CJ9" s="2" t="str">
        <f t="shared" si="12"/>
        <v xml:space="preserve">      -</v>
      </c>
      <c r="CK9" s="23"/>
      <c r="CL9" s="23"/>
      <c r="CM9" s="23"/>
      <c r="CN9" s="24"/>
      <c r="CO9" s="22"/>
      <c r="CP9" s="23"/>
      <c r="CQ9" s="2" t="str">
        <f t="shared" si="36"/>
        <v xml:space="preserve">      -</v>
      </c>
      <c r="CR9" s="23"/>
      <c r="CS9" s="23"/>
      <c r="CT9" s="23"/>
      <c r="CU9" s="54"/>
      <c r="CV9" s="52"/>
      <c r="CW9" s="53"/>
      <c r="CX9" s="2" t="str">
        <f t="shared" si="13"/>
        <v xml:space="preserve">      -</v>
      </c>
      <c r="CY9" s="23"/>
      <c r="CZ9" s="53"/>
      <c r="DA9" s="53"/>
      <c r="DB9" s="54"/>
      <c r="DC9" s="52"/>
      <c r="DD9" s="53"/>
      <c r="DE9" s="2" t="str">
        <f t="shared" si="14"/>
        <v xml:space="preserve">      -</v>
      </c>
      <c r="DF9" s="53"/>
      <c r="DG9" s="53"/>
      <c r="DH9" s="53"/>
      <c r="DI9" s="54"/>
      <c r="DJ9" s="52"/>
      <c r="DK9" s="53"/>
      <c r="DL9" s="2" t="str">
        <f t="shared" si="15"/>
        <v xml:space="preserve">      -</v>
      </c>
      <c r="DM9" s="53"/>
      <c r="DN9" s="53"/>
      <c r="DO9" s="53"/>
      <c r="DP9" s="54"/>
      <c r="DQ9" s="74"/>
      <c r="DR9" s="73"/>
      <c r="DS9" s="2" t="str">
        <f t="shared" si="16"/>
        <v xml:space="preserve">      -</v>
      </c>
      <c r="DT9" s="73"/>
      <c r="DU9" s="53"/>
      <c r="DV9" s="53"/>
      <c r="DW9" s="54"/>
      <c r="DX9" s="52"/>
      <c r="DY9" s="53"/>
      <c r="DZ9" s="2" t="str">
        <f t="shared" si="17"/>
        <v xml:space="preserve">      -</v>
      </c>
      <c r="EA9" s="23"/>
      <c r="EB9" s="23"/>
      <c r="EC9" s="23"/>
      <c r="ED9" s="24"/>
      <c r="EE9" s="22"/>
      <c r="EF9" s="23"/>
      <c r="EG9" s="2" t="str">
        <f t="shared" si="18"/>
        <v xml:space="preserve">      -</v>
      </c>
      <c r="EH9" s="23"/>
      <c r="EI9" s="23"/>
      <c r="EJ9" s="23"/>
      <c r="EK9" s="24"/>
      <c r="EL9" s="22"/>
      <c r="EM9" s="23"/>
      <c r="EN9" s="2" t="str">
        <f t="shared" si="19"/>
        <v xml:space="preserve">      -</v>
      </c>
      <c r="EO9" s="23"/>
      <c r="EP9" s="23"/>
      <c r="EQ9" s="23"/>
      <c r="ER9" s="54"/>
      <c r="ES9" s="52"/>
      <c r="ET9" s="53"/>
      <c r="EU9" s="2" t="str">
        <f t="shared" si="20"/>
        <v xml:space="preserve">      -</v>
      </c>
      <c r="EV9" s="53"/>
      <c r="EW9" s="53"/>
      <c r="EX9" s="53"/>
      <c r="EY9" s="24"/>
      <c r="EZ9" s="22"/>
      <c r="FA9" s="23"/>
      <c r="FB9" s="2" t="str">
        <f t="shared" si="21"/>
        <v xml:space="preserve">      -</v>
      </c>
      <c r="FC9" s="23"/>
      <c r="FD9" s="23"/>
      <c r="FE9" s="23"/>
      <c r="FF9" s="24"/>
      <c r="FG9" s="22"/>
      <c r="FH9" s="23"/>
      <c r="FI9" s="2" t="str">
        <f t="shared" si="22"/>
        <v xml:space="preserve">      -</v>
      </c>
      <c r="FJ9" s="23"/>
      <c r="FK9" s="23"/>
      <c r="FL9" s="23"/>
      <c r="FM9" s="24"/>
      <c r="FN9" s="22"/>
      <c r="FO9" s="23"/>
      <c r="FP9" s="2" t="str">
        <f t="shared" si="23"/>
        <v xml:space="preserve">      -</v>
      </c>
      <c r="FQ9" s="23"/>
      <c r="FR9" s="23"/>
      <c r="FS9" s="23"/>
      <c r="FT9" s="24"/>
      <c r="FU9" s="22"/>
      <c r="FV9" s="23"/>
      <c r="FW9" s="2" t="str">
        <f t="shared" si="24"/>
        <v xml:space="preserve">      -</v>
      </c>
      <c r="FX9" s="23"/>
      <c r="FY9" s="23"/>
      <c r="FZ9" s="23"/>
      <c r="GA9" s="24"/>
      <c r="GB9" s="22"/>
      <c r="GC9" s="23"/>
      <c r="GD9" s="2" t="str">
        <f t="shared" si="25"/>
        <v xml:space="preserve">      -</v>
      </c>
      <c r="GE9" s="23"/>
      <c r="GF9" s="23"/>
      <c r="GG9" s="23"/>
      <c r="GH9" s="24"/>
      <c r="GI9" s="22"/>
      <c r="GJ9" s="23"/>
      <c r="GK9" s="2" t="str">
        <f t="shared" si="26"/>
        <v xml:space="preserve">      -</v>
      </c>
      <c r="GL9" s="23"/>
      <c r="GM9" s="23"/>
      <c r="GN9" s="23"/>
      <c r="GO9" s="24"/>
      <c r="GP9" s="22"/>
      <c r="GQ9" s="23"/>
      <c r="GR9" s="2" t="str">
        <f t="shared" si="27"/>
        <v xml:space="preserve">      -</v>
      </c>
      <c r="GS9" s="23"/>
      <c r="GT9" s="23"/>
      <c r="GU9" s="23"/>
      <c r="GV9" s="24"/>
      <c r="GW9" s="22"/>
      <c r="GX9" s="23"/>
      <c r="GY9" s="2" t="str">
        <f t="shared" si="28"/>
        <v xml:space="preserve">      -</v>
      </c>
      <c r="GZ9" s="23"/>
      <c r="HA9" s="23"/>
      <c r="HB9" s="23"/>
      <c r="HC9" s="24"/>
      <c r="HD9" s="22"/>
      <c r="HE9" s="23"/>
      <c r="HF9" s="2" t="str">
        <f t="shared" si="29"/>
        <v xml:space="preserve">      -</v>
      </c>
      <c r="HG9" s="23"/>
      <c r="HH9" s="23"/>
      <c r="HI9" s="23"/>
      <c r="HJ9" s="24"/>
      <c r="HK9" s="22"/>
      <c r="HL9" s="23"/>
      <c r="HM9" s="2" t="str">
        <f t="shared" si="30"/>
        <v xml:space="preserve">      -</v>
      </c>
      <c r="HN9" s="23"/>
      <c r="HO9" s="23"/>
      <c r="HP9" s="23"/>
      <c r="HQ9" s="24"/>
      <c r="HR9" s="22"/>
      <c r="HS9" s="23"/>
      <c r="HT9" s="2" t="str">
        <f t="shared" si="31"/>
        <v xml:space="preserve">      -</v>
      </c>
      <c r="HU9" s="23"/>
      <c r="HV9" s="23"/>
      <c r="HW9" s="23"/>
      <c r="HX9" s="24"/>
      <c r="HY9" s="22"/>
      <c r="HZ9" s="23"/>
      <c r="IA9" s="2" t="str">
        <f t="shared" si="32"/>
        <v xml:space="preserve">      -</v>
      </c>
      <c r="IB9" s="23"/>
      <c r="IC9" s="23"/>
      <c r="ID9" s="23"/>
      <c r="IE9" s="24"/>
      <c r="IF9" s="22"/>
      <c r="IG9" s="23"/>
      <c r="IH9" s="2" t="str">
        <f t="shared" si="33"/>
        <v xml:space="preserve">      -</v>
      </c>
      <c r="II9" s="23"/>
      <c r="IJ9" s="23"/>
      <c r="IK9" s="23"/>
      <c r="IL9" s="24"/>
      <c r="IM9" s="22"/>
      <c r="IN9" s="23"/>
      <c r="IO9" s="2" t="str">
        <f t="shared" si="34"/>
        <v xml:space="preserve">      -</v>
      </c>
      <c r="IP9" s="23"/>
      <c r="IQ9" s="23"/>
      <c r="IR9" s="23"/>
      <c r="IS9" s="24"/>
      <c r="IT9" s="22"/>
      <c r="IU9" s="23"/>
      <c r="IV9" s="2" t="str">
        <f t="shared" si="35"/>
        <v xml:space="preserve">      -</v>
      </c>
      <c r="IW9" s="23"/>
      <c r="IX9" s="23"/>
      <c r="IY9" s="23"/>
      <c r="IZ9" s="24"/>
    </row>
    <row r="10" spans="1:260" x14ac:dyDescent="0.2">
      <c r="A10" s="18"/>
      <c r="B10" s="74"/>
      <c r="C10" s="73"/>
      <c r="D10" s="2" t="str">
        <f t="shared" si="0"/>
        <v xml:space="preserve">      -</v>
      </c>
      <c r="E10" s="53"/>
      <c r="F10" s="53"/>
      <c r="G10" s="53"/>
      <c r="H10" s="54"/>
      <c r="I10" s="52"/>
      <c r="J10" s="53"/>
      <c r="K10" s="2" t="str">
        <f t="shared" si="1"/>
        <v xml:space="preserve">      -</v>
      </c>
      <c r="L10" s="53"/>
      <c r="M10" s="53"/>
      <c r="N10" s="53"/>
      <c r="O10" s="54"/>
      <c r="P10" s="52"/>
      <c r="Q10" s="53"/>
      <c r="R10" s="2" t="str">
        <f t="shared" si="2"/>
        <v xml:space="preserve">      -</v>
      </c>
      <c r="S10" s="53"/>
      <c r="T10" s="53"/>
      <c r="U10" s="53"/>
      <c r="V10" s="54"/>
      <c r="W10" s="52"/>
      <c r="X10" s="53"/>
      <c r="Y10" s="2" t="str">
        <f t="shared" si="3"/>
        <v xml:space="preserve">      -</v>
      </c>
      <c r="Z10" s="53"/>
      <c r="AA10" s="53"/>
      <c r="AB10" s="53"/>
      <c r="AC10" s="54"/>
      <c r="AD10" s="52"/>
      <c r="AE10" s="53"/>
      <c r="AF10" s="2" t="str">
        <f t="shared" si="4"/>
        <v xml:space="preserve">      -</v>
      </c>
      <c r="AG10" s="53"/>
      <c r="AH10" s="53"/>
      <c r="AI10" s="53"/>
      <c r="AJ10" s="54"/>
      <c r="AK10" s="52"/>
      <c r="AL10" s="53"/>
      <c r="AM10" s="2" t="str">
        <f t="shared" si="5"/>
        <v xml:space="preserve">      -</v>
      </c>
      <c r="AN10" s="53"/>
      <c r="AO10" s="53"/>
      <c r="AP10" s="53"/>
      <c r="AQ10" s="54"/>
      <c r="AR10" s="52"/>
      <c r="AS10" s="53"/>
      <c r="AT10" s="2" t="str">
        <f t="shared" si="6"/>
        <v xml:space="preserve">      -</v>
      </c>
      <c r="AU10" s="53"/>
      <c r="AV10" s="53"/>
      <c r="AW10" s="53"/>
      <c r="AX10" s="54"/>
      <c r="AY10" s="74"/>
      <c r="AZ10" s="73"/>
      <c r="BA10" s="2" t="str">
        <f t="shared" si="7"/>
        <v xml:space="preserve">      -</v>
      </c>
      <c r="BB10" s="53"/>
      <c r="BC10" s="53"/>
      <c r="BD10" s="53"/>
      <c r="BE10" s="54"/>
      <c r="BF10" s="409"/>
      <c r="BG10" s="410"/>
      <c r="BH10" s="2" t="str">
        <f t="shared" si="8"/>
        <v xml:space="preserve">      -</v>
      </c>
      <c r="BI10" s="53"/>
      <c r="BJ10" s="53"/>
      <c r="BK10" s="53"/>
      <c r="BL10" s="54"/>
      <c r="BM10" s="74"/>
      <c r="BN10" s="73"/>
      <c r="BO10" s="2" t="str">
        <f t="shared" si="9"/>
        <v xml:space="preserve">      -</v>
      </c>
      <c r="BP10" s="73"/>
      <c r="BQ10" s="53"/>
      <c r="BR10" s="53"/>
      <c r="BS10" s="54"/>
      <c r="BT10" s="409"/>
      <c r="BU10" s="55"/>
      <c r="BV10" s="2" t="str">
        <f t="shared" si="10"/>
        <v xml:space="preserve">      -</v>
      </c>
      <c r="BW10" s="53"/>
      <c r="BX10" s="53"/>
      <c r="BY10" s="53"/>
      <c r="BZ10" s="54"/>
      <c r="CA10" s="52"/>
      <c r="CB10" s="53"/>
      <c r="CC10" s="2" t="str">
        <f t="shared" si="11"/>
        <v xml:space="preserve">      -</v>
      </c>
      <c r="CD10" s="53"/>
      <c r="CE10" s="53"/>
      <c r="CF10" s="53"/>
      <c r="CG10" s="24"/>
      <c r="CH10" s="22"/>
      <c r="CI10" s="23"/>
      <c r="CJ10" s="2" t="str">
        <f t="shared" si="12"/>
        <v xml:space="preserve">      -</v>
      </c>
      <c r="CK10" s="23"/>
      <c r="CL10" s="23"/>
      <c r="CM10" s="23"/>
      <c r="CN10" s="24"/>
      <c r="CO10" s="22"/>
      <c r="CP10" s="23"/>
      <c r="CQ10" s="2" t="str">
        <f t="shared" si="36"/>
        <v xml:space="preserve">      -</v>
      </c>
      <c r="CR10" s="23"/>
      <c r="CS10" s="23"/>
      <c r="CT10" s="23"/>
      <c r="CU10" s="54"/>
      <c r="CV10" s="52"/>
      <c r="CW10" s="53"/>
      <c r="CX10" s="2" t="str">
        <f t="shared" si="13"/>
        <v xml:space="preserve">      -</v>
      </c>
      <c r="CY10" s="23"/>
      <c r="CZ10" s="53"/>
      <c r="DA10" s="53"/>
      <c r="DB10" s="54"/>
      <c r="DC10" s="52"/>
      <c r="DD10" s="53"/>
      <c r="DE10" s="2" t="str">
        <f t="shared" si="14"/>
        <v xml:space="preserve">      -</v>
      </c>
      <c r="DF10" s="53"/>
      <c r="DG10" s="53"/>
      <c r="DH10" s="53"/>
      <c r="DI10" s="54"/>
      <c r="DJ10" s="52"/>
      <c r="DK10" s="53"/>
      <c r="DL10" s="2" t="str">
        <f t="shared" si="15"/>
        <v xml:space="preserve">      -</v>
      </c>
      <c r="DM10" s="53"/>
      <c r="DN10" s="53"/>
      <c r="DO10" s="53"/>
      <c r="DP10" s="54"/>
      <c r="DQ10" s="74"/>
      <c r="DR10" s="73"/>
      <c r="DS10" s="2" t="str">
        <f t="shared" si="16"/>
        <v xml:space="preserve">      -</v>
      </c>
      <c r="DT10" s="73"/>
      <c r="DU10" s="53"/>
      <c r="DV10" s="53"/>
      <c r="DW10" s="54"/>
      <c r="DX10" s="52"/>
      <c r="DY10" s="53"/>
      <c r="DZ10" s="2" t="str">
        <f t="shared" si="17"/>
        <v xml:space="preserve">      -</v>
      </c>
      <c r="EA10" s="23"/>
      <c r="EB10" s="23"/>
      <c r="EC10" s="23"/>
      <c r="ED10" s="24"/>
      <c r="EE10" s="22"/>
      <c r="EF10" s="23"/>
      <c r="EG10" s="2" t="str">
        <f t="shared" si="18"/>
        <v xml:space="preserve">      -</v>
      </c>
      <c r="EH10" s="23"/>
      <c r="EI10" s="23"/>
      <c r="EJ10" s="23"/>
      <c r="EK10" s="24"/>
      <c r="EL10" s="22"/>
      <c r="EM10" s="23"/>
      <c r="EN10" s="2" t="str">
        <f t="shared" si="19"/>
        <v xml:space="preserve">      -</v>
      </c>
      <c r="EO10" s="23"/>
      <c r="EP10" s="23"/>
      <c r="EQ10" s="23"/>
      <c r="ER10" s="54"/>
      <c r="ES10" s="52"/>
      <c r="ET10" s="53"/>
      <c r="EU10" s="2" t="str">
        <f t="shared" si="20"/>
        <v xml:space="preserve">      -</v>
      </c>
      <c r="EV10" s="53"/>
      <c r="EW10" s="53"/>
      <c r="EX10" s="53"/>
      <c r="EY10" s="24"/>
      <c r="EZ10" s="22"/>
      <c r="FA10" s="23"/>
      <c r="FB10" s="2" t="str">
        <f t="shared" si="21"/>
        <v xml:space="preserve">      -</v>
      </c>
      <c r="FC10" s="23"/>
      <c r="FD10" s="23"/>
      <c r="FE10" s="23"/>
      <c r="FF10" s="24"/>
      <c r="FG10" s="22"/>
      <c r="FH10" s="23"/>
      <c r="FI10" s="2" t="str">
        <f t="shared" si="22"/>
        <v xml:space="preserve">      -</v>
      </c>
      <c r="FJ10" s="23"/>
      <c r="FK10" s="23"/>
      <c r="FL10" s="23"/>
      <c r="FM10" s="24"/>
      <c r="FN10" s="22"/>
      <c r="FO10" s="23"/>
      <c r="FP10" s="2" t="str">
        <f t="shared" si="23"/>
        <v xml:space="preserve">      -</v>
      </c>
      <c r="FQ10" s="23"/>
      <c r="FR10" s="23"/>
      <c r="FS10" s="23"/>
      <c r="FT10" s="24"/>
      <c r="FU10" s="22"/>
      <c r="FV10" s="23"/>
      <c r="FW10" s="2" t="str">
        <f t="shared" si="24"/>
        <v xml:space="preserve">      -</v>
      </c>
      <c r="FX10" s="23"/>
      <c r="FY10" s="23"/>
      <c r="FZ10" s="23"/>
      <c r="GA10" s="24"/>
      <c r="GB10" s="22"/>
      <c r="GC10" s="23"/>
      <c r="GD10" s="2" t="str">
        <f t="shared" si="25"/>
        <v xml:space="preserve">      -</v>
      </c>
      <c r="GE10" s="23"/>
      <c r="GF10" s="23"/>
      <c r="GG10" s="23"/>
      <c r="GH10" s="24"/>
      <c r="GI10" s="22"/>
      <c r="GJ10" s="23"/>
      <c r="GK10" s="2" t="str">
        <f t="shared" si="26"/>
        <v xml:space="preserve">      -</v>
      </c>
      <c r="GL10" s="23"/>
      <c r="GM10" s="23"/>
      <c r="GN10" s="23"/>
      <c r="GO10" s="24"/>
      <c r="GP10" s="22"/>
      <c r="GQ10" s="23"/>
      <c r="GR10" s="2" t="str">
        <f t="shared" si="27"/>
        <v xml:space="preserve">      -</v>
      </c>
      <c r="GS10" s="23"/>
      <c r="GT10" s="23"/>
      <c r="GU10" s="23"/>
      <c r="GV10" s="24"/>
      <c r="GW10" s="22"/>
      <c r="GX10" s="23"/>
      <c r="GY10" s="2" t="str">
        <f t="shared" si="28"/>
        <v xml:space="preserve">      -</v>
      </c>
      <c r="GZ10" s="23"/>
      <c r="HA10" s="23"/>
      <c r="HB10" s="23"/>
      <c r="HC10" s="24"/>
      <c r="HD10" s="22"/>
      <c r="HE10" s="23"/>
      <c r="HF10" s="2" t="str">
        <f t="shared" si="29"/>
        <v xml:space="preserve">      -</v>
      </c>
      <c r="HG10" s="23"/>
      <c r="HH10" s="23"/>
      <c r="HI10" s="23"/>
      <c r="HJ10" s="24"/>
      <c r="HK10" s="22"/>
      <c r="HL10" s="23"/>
      <c r="HM10" s="2" t="str">
        <f t="shared" si="30"/>
        <v xml:space="preserve">      -</v>
      </c>
      <c r="HN10" s="23"/>
      <c r="HO10" s="23"/>
      <c r="HP10" s="23"/>
      <c r="HQ10" s="24"/>
      <c r="HR10" s="22"/>
      <c r="HS10" s="23"/>
      <c r="HT10" s="2" t="str">
        <f t="shared" si="31"/>
        <v xml:space="preserve">      -</v>
      </c>
      <c r="HU10" s="23"/>
      <c r="HV10" s="23"/>
      <c r="HW10" s="23"/>
      <c r="HX10" s="24"/>
      <c r="HY10" s="22"/>
      <c r="HZ10" s="23"/>
      <c r="IA10" s="2" t="str">
        <f t="shared" si="32"/>
        <v xml:space="preserve">      -</v>
      </c>
      <c r="IB10" s="23"/>
      <c r="IC10" s="23"/>
      <c r="ID10" s="23"/>
      <c r="IE10" s="24"/>
      <c r="IF10" s="22"/>
      <c r="IG10" s="23"/>
      <c r="IH10" s="2" t="str">
        <f t="shared" si="33"/>
        <v xml:space="preserve">      -</v>
      </c>
      <c r="II10" s="23"/>
      <c r="IJ10" s="23"/>
      <c r="IK10" s="23"/>
      <c r="IL10" s="24"/>
      <c r="IM10" s="22"/>
      <c r="IN10" s="23"/>
      <c r="IO10" s="2" t="str">
        <f t="shared" si="34"/>
        <v xml:space="preserve">      -</v>
      </c>
      <c r="IP10" s="23"/>
      <c r="IQ10" s="23"/>
      <c r="IR10" s="23"/>
      <c r="IS10" s="24"/>
      <c r="IT10" s="22"/>
      <c r="IU10" s="23"/>
      <c r="IV10" s="2" t="str">
        <f t="shared" si="35"/>
        <v xml:space="preserve">      -</v>
      </c>
      <c r="IW10" s="23"/>
      <c r="IX10" s="23"/>
      <c r="IY10" s="23"/>
      <c r="IZ10" s="24"/>
    </row>
    <row r="11" spans="1:260" x14ac:dyDescent="0.2">
      <c r="A11" s="18"/>
      <c r="B11" s="74"/>
      <c r="C11" s="73"/>
      <c r="D11" s="2" t="str">
        <f t="shared" si="0"/>
        <v xml:space="preserve">      -</v>
      </c>
      <c r="E11" s="53"/>
      <c r="F11" s="53"/>
      <c r="G11" s="53"/>
      <c r="H11" s="54"/>
      <c r="I11" s="74"/>
      <c r="J11" s="53"/>
      <c r="K11" s="2" t="str">
        <f t="shared" si="1"/>
        <v xml:space="preserve">      -</v>
      </c>
      <c r="L11" s="73"/>
      <c r="M11" s="53"/>
      <c r="N11" s="53"/>
      <c r="O11" s="54"/>
      <c r="P11" s="52"/>
      <c r="Q11" s="53"/>
      <c r="R11" s="2" t="str">
        <f t="shared" si="2"/>
        <v xml:space="preserve">      -</v>
      </c>
      <c r="S11" s="53"/>
      <c r="T11" s="53"/>
      <c r="U11" s="53"/>
      <c r="V11" s="54"/>
      <c r="W11" s="52"/>
      <c r="X11" s="53"/>
      <c r="Y11" s="2" t="str">
        <f t="shared" si="3"/>
        <v xml:space="preserve">      -</v>
      </c>
      <c r="Z11" s="53"/>
      <c r="AA11" s="53"/>
      <c r="AB11" s="53"/>
      <c r="AC11" s="54"/>
      <c r="AD11" s="52"/>
      <c r="AE11" s="73"/>
      <c r="AF11" s="2" t="str">
        <f t="shared" si="4"/>
        <v xml:space="preserve">      -</v>
      </c>
      <c r="AG11" s="53"/>
      <c r="AH11" s="53"/>
      <c r="AI11" s="53"/>
      <c r="AJ11" s="54"/>
      <c r="AK11" s="52"/>
      <c r="AL11" s="53"/>
      <c r="AM11" s="2" t="str">
        <f t="shared" si="5"/>
        <v xml:space="preserve">      -</v>
      </c>
      <c r="AN11" s="53"/>
      <c r="AO11" s="53"/>
      <c r="AP11" s="53"/>
      <c r="AQ11" s="54"/>
      <c r="AR11" s="52"/>
      <c r="AS11" s="53"/>
      <c r="AT11" s="2" t="str">
        <f t="shared" si="6"/>
        <v xml:space="preserve">      -</v>
      </c>
      <c r="AU11" s="53"/>
      <c r="AV11" s="53"/>
      <c r="AW11" s="53"/>
      <c r="AX11" s="54"/>
      <c r="AY11" s="52"/>
      <c r="AZ11" s="73"/>
      <c r="BA11" s="2" t="str">
        <f t="shared" si="7"/>
        <v xml:space="preserve">      -</v>
      </c>
      <c r="BB11" s="53"/>
      <c r="BC11" s="53"/>
      <c r="BD11" s="53"/>
      <c r="BE11" s="54"/>
      <c r="BF11" s="409"/>
      <c r="BG11" s="410"/>
      <c r="BH11" s="2" t="str">
        <f t="shared" si="8"/>
        <v xml:space="preserve">      -</v>
      </c>
      <c r="BI11" s="53"/>
      <c r="BJ11" s="53"/>
      <c r="BK11" s="53"/>
      <c r="BL11" s="54"/>
      <c r="BM11" s="74"/>
      <c r="BN11" s="73"/>
      <c r="BO11" s="2" t="str">
        <f t="shared" si="9"/>
        <v xml:space="preserve">      -</v>
      </c>
      <c r="BP11" s="73"/>
      <c r="BQ11" s="53"/>
      <c r="BR11" s="53"/>
      <c r="BS11" s="54"/>
      <c r="BT11" s="409"/>
      <c r="BU11" s="55"/>
      <c r="BV11" s="2" t="str">
        <f t="shared" si="10"/>
        <v xml:space="preserve">      -</v>
      </c>
      <c r="BW11" s="53"/>
      <c r="BX11" s="53"/>
      <c r="BY11" s="53"/>
      <c r="BZ11" s="54"/>
      <c r="CA11" s="74"/>
      <c r="CB11" s="53"/>
      <c r="CC11" s="2" t="str">
        <f t="shared" si="11"/>
        <v xml:space="preserve">      -</v>
      </c>
      <c r="CD11" s="53"/>
      <c r="CE11" s="53"/>
      <c r="CF11" s="53"/>
      <c r="CG11" s="24"/>
      <c r="CH11" s="22"/>
      <c r="CI11" s="23"/>
      <c r="CJ11" s="2" t="str">
        <f t="shared" si="12"/>
        <v xml:space="preserve">      -</v>
      </c>
      <c r="CK11" s="23"/>
      <c r="CL11" s="23"/>
      <c r="CM11" s="23"/>
      <c r="CN11" s="24"/>
      <c r="CO11" s="22"/>
      <c r="CP11" s="23"/>
      <c r="CQ11" s="2" t="str">
        <f t="shared" si="36"/>
        <v xml:space="preserve">      -</v>
      </c>
      <c r="CR11" s="23"/>
      <c r="CS11" s="23"/>
      <c r="CT11" s="23"/>
      <c r="CU11" s="54"/>
      <c r="CV11" s="52"/>
      <c r="CW11" s="53"/>
      <c r="CX11" s="2" t="str">
        <f t="shared" si="13"/>
        <v xml:space="preserve">      -</v>
      </c>
      <c r="CY11" s="23"/>
      <c r="CZ11" s="53"/>
      <c r="DA11" s="53"/>
      <c r="DB11" s="54"/>
      <c r="DC11" s="52"/>
      <c r="DD11" s="53"/>
      <c r="DE11" s="2" t="str">
        <f t="shared" si="14"/>
        <v xml:space="preserve">      -</v>
      </c>
      <c r="DF11" s="53"/>
      <c r="DG11" s="53"/>
      <c r="DH11" s="53"/>
      <c r="DI11" s="54"/>
      <c r="DJ11" s="52"/>
      <c r="DK11" s="53"/>
      <c r="DL11" s="2" t="str">
        <f t="shared" si="15"/>
        <v xml:space="preserve">      -</v>
      </c>
      <c r="DM11" s="53"/>
      <c r="DN11" s="53"/>
      <c r="DO11" s="53"/>
      <c r="DP11" s="54"/>
      <c r="DQ11" s="74"/>
      <c r="DR11" s="73"/>
      <c r="DS11" s="2" t="str">
        <f t="shared" si="16"/>
        <v xml:space="preserve">      -</v>
      </c>
      <c r="DT11" s="73"/>
      <c r="DU11" s="53"/>
      <c r="DV11" s="53"/>
      <c r="DW11" s="54"/>
      <c r="DX11" s="52"/>
      <c r="DY11" s="53"/>
      <c r="DZ11" s="2" t="str">
        <f t="shared" si="17"/>
        <v xml:space="preserve">      -</v>
      </c>
      <c r="EA11" s="23"/>
      <c r="EB11" s="23"/>
      <c r="EC11" s="23"/>
      <c r="ED11" s="24"/>
      <c r="EE11" s="22"/>
      <c r="EF11" s="23"/>
      <c r="EG11" s="2" t="str">
        <f t="shared" si="18"/>
        <v xml:space="preserve">      -</v>
      </c>
      <c r="EH11" s="23"/>
      <c r="EI11" s="23"/>
      <c r="EJ11" s="23"/>
      <c r="EK11" s="24"/>
      <c r="EL11" s="22"/>
      <c r="EM11" s="23"/>
      <c r="EN11" s="2" t="str">
        <f t="shared" si="19"/>
        <v xml:space="preserve">      -</v>
      </c>
      <c r="EO11" s="23"/>
      <c r="EP11" s="23"/>
      <c r="EQ11" s="23"/>
      <c r="ER11" s="54"/>
      <c r="ES11" s="52"/>
      <c r="ET11" s="53"/>
      <c r="EU11" s="2" t="str">
        <f t="shared" si="20"/>
        <v xml:space="preserve">      -</v>
      </c>
      <c r="EV11" s="53"/>
      <c r="EW11" s="53"/>
      <c r="EX11" s="53"/>
      <c r="EY11" s="24"/>
      <c r="EZ11" s="22"/>
      <c r="FA11" s="23"/>
      <c r="FB11" s="2" t="str">
        <f t="shared" si="21"/>
        <v xml:space="preserve">      -</v>
      </c>
      <c r="FC11" s="23"/>
      <c r="FD11" s="23"/>
      <c r="FE11" s="23"/>
      <c r="FF11" s="24"/>
      <c r="FG11" s="22"/>
      <c r="FH11" s="23"/>
      <c r="FI11" s="2" t="str">
        <f t="shared" si="22"/>
        <v xml:space="preserve">      -</v>
      </c>
      <c r="FJ11" s="23"/>
      <c r="FK11" s="23"/>
      <c r="FL11" s="23"/>
      <c r="FM11" s="24"/>
      <c r="FN11" s="22"/>
      <c r="FO11" s="23"/>
      <c r="FP11" s="2" t="str">
        <f t="shared" si="23"/>
        <v xml:space="preserve">      -</v>
      </c>
      <c r="FQ11" s="23"/>
      <c r="FR11" s="23"/>
      <c r="FS11" s="23"/>
      <c r="FT11" s="24"/>
      <c r="FU11" s="22"/>
      <c r="FV11" s="23"/>
      <c r="FW11" s="2" t="str">
        <f t="shared" si="24"/>
        <v xml:space="preserve">      -</v>
      </c>
      <c r="FX11" s="23"/>
      <c r="FY11" s="23"/>
      <c r="FZ11" s="23"/>
      <c r="GA11" s="24"/>
      <c r="GB11" s="22"/>
      <c r="GC11" s="23"/>
      <c r="GD11" s="2" t="str">
        <f t="shared" si="25"/>
        <v xml:space="preserve">      -</v>
      </c>
      <c r="GE11" s="23"/>
      <c r="GF11" s="23"/>
      <c r="GG11" s="23"/>
      <c r="GH11" s="24"/>
      <c r="GI11" s="22"/>
      <c r="GJ11" s="23"/>
      <c r="GK11" s="2" t="str">
        <f t="shared" si="26"/>
        <v xml:space="preserve">      -</v>
      </c>
      <c r="GL11" s="23"/>
      <c r="GM11" s="23"/>
      <c r="GN11" s="23"/>
      <c r="GO11" s="24"/>
      <c r="GP11" s="22"/>
      <c r="GQ11" s="23"/>
      <c r="GR11" s="2" t="str">
        <f t="shared" si="27"/>
        <v xml:space="preserve">      -</v>
      </c>
      <c r="GS11" s="23"/>
      <c r="GT11" s="23"/>
      <c r="GU11" s="23"/>
      <c r="GV11" s="24"/>
      <c r="GW11" s="22"/>
      <c r="GX11" s="23"/>
      <c r="GY11" s="2" t="str">
        <f t="shared" si="28"/>
        <v xml:space="preserve">      -</v>
      </c>
      <c r="GZ11" s="23"/>
      <c r="HA11" s="23"/>
      <c r="HB11" s="23"/>
      <c r="HC11" s="24"/>
      <c r="HD11" s="22"/>
      <c r="HE11" s="23"/>
      <c r="HF11" s="2" t="str">
        <f t="shared" si="29"/>
        <v xml:space="preserve">      -</v>
      </c>
      <c r="HG11" s="23"/>
      <c r="HH11" s="23"/>
      <c r="HI11" s="23"/>
      <c r="HJ11" s="24"/>
      <c r="HK11" s="22"/>
      <c r="HL11" s="23"/>
      <c r="HM11" s="2" t="str">
        <f t="shared" si="30"/>
        <v xml:space="preserve">      -</v>
      </c>
      <c r="HN11" s="23"/>
      <c r="HO11" s="23"/>
      <c r="HP11" s="23"/>
      <c r="HQ11" s="24"/>
      <c r="HR11" s="22"/>
      <c r="HS11" s="23"/>
      <c r="HT11" s="2" t="str">
        <f t="shared" si="31"/>
        <v xml:space="preserve">      -</v>
      </c>
      <c r="HU11" s="23"/>
      <c r="HV11" s="23"/>
      <c r="HW11" s="23"/>
      <c r="HX11" s="24"/>
      <c r="HY11" s="22"/>
      <c r="HZ11" s="23"/>
      <c r="IA11" s="2" t="str">
        <f t="shared" si="32"/>
        <v xml:space="preserve">      -</v>
      </c>
      <c r="IB11" s="23"/>
      <c r="IC11" s="23"/>
      <c r="ID11" s="23"/>
      <c r="IE11" s="24"/>
      <c r="IF11" s="22"/>
      <c r="IG11" s="23"/>
      <c r="IH11" s="2" t="str">
        <f t="shared" si="33"/>
        <v xml:space="preserve">      -</v>
      </c>
      <c r="II11" s="23"/>
      <c r="IJ11" s="23"/>
      <c r="IK11" s="23"/>
      <c r="IL11" s="24"/>
      <c r="IM11" s="22"/>
      <c r="IN11" s="23"/>
      <c r="IO11" s="2" t="str">
        <f t="shared" si="34"/>
        <v xml:space="preserve">      -</v>
      </c>
      <c r="IP11" s="23"/>
      <c r="IQ11" s="23"/>
      <c r="IR11" s="23"/>
      <c r="IS11" s="24"/>
      <c r="IT11" s="22"/>
      <c r="IU11" s="23"/>
      <c r="IV11" s="2" t="str">
        <f t="shared" si="35"/>
        <v xml:space="preserve">      -</v>
      </c>
      <c r="IW11" s="23"/>
      <c r="IX11" s="23"/>
      <c r="IY11" s="23"/>
      <c r="IZ11" s="24"/>
    </row>
    <row r="12" spans="1:260" x14ac:dyDescent="0.2">
      <c r="A12" s="18"/>
      <c r="B12" s="74"/>
      <c r="C12" s="73"/>
      <c r="D12" s="2" t="str">
        <f t="shared" si="0"/>
        <v xml:space="preserve">      -</v>
      </c>
      <c r="E12" s="53"/>
      <c r="F12" s="53"/>
      <c r="G12" s="53"/>
      <c r="H12" s="54"/>
      <c r="I12" s="52"/>
      <c r="J12" s="53"/>
      <c r="K12" s="2" t="str">
        <f t="shared" si="1"/>
        <v xml:space="preserve">      -</v>
      </c>
      <c r="L12" s="53"/>
      <c r="M12" s="53"/>
      <c r="N12" s="53"/>
      <c r="O12" s="54"/>
      <c r="P12" s="52"/>
      <c r="Q12" s="53"/>
      <c r="R12" s="2" t="str">
        <f t="shared" si="2"/>
        <v xml:space="preserve">      -</v>
      </c>
      <c r="S12" s="53"/>
      <c r="T12" s="53"/>
      <c r="U12" s="53"/>
      <c r="V12" s="54"/>
      <c r="W12" s="52"/>
      <c r="X12" s="53"/>
      <c r="Y12" s="2" t="str">
        <f t="shared" si="3"/>
        <v xml:space="preserve">      -</v>
      </c>
      <c r="Z12" s="53"/>
      <c r="AA12" s="53"/>
      <c r="AB12" s="53"/>
      <c r="AC12" s="54"/>
      <c r="AD12" s="52"/>
      <c r="AE12" s="53"/>
      <c r="AF12" s="2" t="str">
        <f t="shared" si="4"/>
        <v xml:space="preserve">      -</v>
      </c>
      <c r="AG12" s="53"/>
      <c r="AH12" s="53"/>
      <c r="AI12" s="53"/>
      <c r="AJ12" s="54"/>
      <c r="AK12" s="52"/>
      <c r="AL12" s="53"/>
      <c r="AM12" s="2" t="str">
        <f t="shared" si="5"/>
        <v xml:space="preserve">      -</v>
      </c>
      <c r="AN12" s="53"/>
      <c r="AO12" s="53"/>
      <c r="AP12" s="53"/>
      <c r="AQ12" s="54"/>
      <c r="AR12" s="52"/>
      <c r="AS12" s="53"/>
      <c r="AT12" s="2" t="str">
        <f t="shared" si="6"/>
        <v xml:space="preserve">      -</v>
      </c>
      <c r="AU12" s="53"/>
      <c r="AV12" s="53"/>
      <c r="AW12" s="53"/>
      <c r="AX12" s="54"/>
      <c r="AY12" s="74"/>
      <c r="AZ12" s="73"/>
      <c r="BA12" s="2" t="str">
        <f t="shared" si="7"/>
        <v xml:space="preserve">      -</v>
      </c>
      <c r="BB12" s="53"/>
      <c r="BC12" s="53"/>
      <c r="BD12" s="53"/>
      <c r="BE12" s="54"/>
      <c r="BF12" s="409"/>
      <c r="BG12" s="410"/>
      <c r="BH12" s="2" t="str">
        <f t="shared" si="8"/>
        <v xml:space="preserve">      -</v>
      </c>
      <c r="BI12" s="53"/>
      <c r="BJ12" s="53"/>
      <c r="BK12" s="53"/>
      <c r="BL12" s="54"/>
      <c r="BM12" s="74"/>
      <c r="BN12" s="73"/>
      <c r="BO12" s="2" t="str">
        <f t="shared" si="9"/>
        <v xml:space="preserve">      -</v>
      </c>
      <c r="BP12" s="73"/>
      <c r="BQ12" s="53"/>
      <c r="BR12" s="53"/>
      <c r="BS12" s="54"/>
      <c r="BT12" s="409"/>
      <c r="BU12" s="55"/>
      <c r="BV12" s="2" t="str">
        <f t="shared" si="10"/>
        <v xml:space="preserve">      -</v>
      </c>
      <c r="BW12" s="53"/>
      <c r="BX12" s="53"/>
      <c r="BY12" s="53"/>
      <c r="BZ12" s="54"/>
      <c r="CA12" s="74"/>
      <c r="CB12" s="53"/>
      <c r="CC12" s="2" t="str">
        <f t="shared" si="11"/>
        <v xml:space="preserve">      -</v>
      </c>
      <c r="CD12" s="53"/>
      <c r="CE12" s="53"/>
      <c r="CF12" s="53"/>
      <c r="CG12" s="24"/>
      <c r="CH12" s="22"/>
      <c r="CI12" s="23"/>
      <c r="CJ12" s="2" t="str">
        <f t="shared" si="12"/>
        <v xml:space="preserve">      -</v>
      </c>
      <c r="CK12" s="23"/>
      <c r="CL12" s="23"/>
      <c r="CM12" s="23"/>
      <c r="CN12" s="24"/>
      <c r="CO12" s="22"/>
      <c r="CP12" s="23"/>
      <c r="CQ12" s="2" t="str">
        <f t="shared" si="36"/>
        <v xml:space="preserve">      -</v>
      </c>
      <c r="CR12" s="23"/>
      <c r="CS12" s="23"/>
      <c r="CT12" s="23"/>
      <c r="CU12" s="54"/>
      <c r="CV12" s="52"/>
      <c r="CW12" s="53"/>
      <c r="CX12" s="2" t="str">
        <f t="shared" si="13"/>
        <v xml:space="preserve">      -</v>
      </c>
      <c r="CY12" s="23"/>
      <c r="CZ12" s="53"/>
      <c r="DA12" s="53"/>
      <c r="DB12" s="54"/>
      <c r="DC12" s="52"/>
      <c r="DD12" s="53"/>
      <c r="DE12" s="2" t="str">
        <f t="shared" si="14"/>
        <v xml:space="preserve">      -</v>
      </c>
      <c r="DF12" s="53"/>
      <c r="DG12" s="53"/>
      <c r="DH12" s="53"/>
      <c r="DI12" s="54"/>
      <c r="DJ12" s="52"/>
      <c r="DK12" s="53"/>
      <c r="DL12" s="2" t="str">
        <f t="shared" si="15"/>
        <v xml:space="preserve">      -</v>
      </c>
      <c r="DM12" s="53"/>
      <c r="DN12" s="53"/>
      <c r="DO12" s="53"/>
      <c r="DP12" s="54"/>
      <c r="DQ12" s="74"/>
      <c r="DR12" s="73"/>
      <c r="DS12" s="2" t="str">
        <f t="shared" si="16"/>
        <v xml:space="preserve">      -</v>
      </c>
      <c r="DT12" s="73"/>
      <c r="DU12" s="53"/>
      <c r="DV12" s="53"/>
      <c r="DW12" s="54"/>
      <c r="DX12" s="52"/>
      <c r="DY12" s="53"/>
      <c r="DZ12" s="2" t="str">
        <f t="shared" si="17"/>
        <v xml:space="preserve">      -</v>
      </c>
      <c r="EA12" s="23"/>
      <c r="EB12" s="23"/>
      <c r="EC12" s="23"/>
      <c r="ED12" s="24"/>
      <c r="EE12" s="22"/>
      <c r="EF12" s="23"/>
      <c r="EG12" s="2" t="str">
        <f t="shared" si="18"/>
        <v xml:space="preserve">      -</v>
      </c>
      <c r="EH12" s="23"/>
      <c r="EI12" s="23"/>
      <c r="EJ12" s="23"/>
      <c r="EK12" s="24"/>
      <c r="EL12" s="22"/>
      <c r="EM12" s="23"/>
      <c r="EN12" s="2" t="str">
        <f t="shared" si="19"/>
        <v xml:space="preserve">      -</v>
      </c>
      <c r="EO12" s="23"/>
      <c r="EP12" s="23"/>
      <c r="EQ12" s="23"/>
      <c r="ER12" s="54"/>
      <c r="ES12" s="52"/>
      <c r="ET12" s="53"/>
      <c r="EU12" s="2" t="str">
        <f t="shared" si="20"/>
        <v xml:space="preserve">      -</v>
      </c>
      <c r="EV12" s="53"/>
      <c r="EW12" s="53"/>
      <c r="EX12" s="53"/>
      <c r="EY12" s="24"/>
      <c r="EZ12" s="22"/>
      <c r="FA12" s="23"/>
      <c r="FB12" s="2" t="str">
        <f t="shared" si="21"/>
        <v xml:space="preserve">      -</v>
      </c>
      <c r="FC12" s="23"/>
      <c r="FD12" s="23"/>
      <c r="FE12" s="23"/>
      <c r="FF12" s="24"/>
      <c r="FG12" s="22"/>
      <c r="FH12" s="23"/>
      <c r="FI12" s="2" t="str">
        <f t="shared" si="22"/>
        <v xml:space="preserve">      -</v>
      </c>
      <c r="FJ12" s="23"/>
      <c r="FK12" s="23"/>
      <c r="FL12" s="23"/>
      <c r="FM12" s="24"/>
      <c r="FN12" s="22"/>
      <c r="FO12" s="23"/>
      <c r="FP12" s="2" t="str">
        <f t="shared" si="23"/>
        <v xml:space="preserve">      -</v>
      </c>
      <c r="FQ12" s="23"/>
      <c r="FR12" s="23"/>
      <c r="FS12" s="23"/>
      <c r="FT12" s="24"/>
      <c r="FU12" s="22"/>
      <c r="FV12" s="23"/>
      <c r="FW12" s="2" t="str">
        <f t="shared" si="24"/>
        <v xml:space="preserve">      -</v>
      </c>
      <c r="FX12" s="23"/>
      <c r="FY12" s="23"/>
      <c r="FZ12" s="23"/>
      <c r="GA12" s="24"/>
      <c r="GB12" s="22"/>
      <c r="GC12" s="23"/>
      <c r="GD12" s="2" t="str">
        <f t="shared" si="25"/>
        <v xml:space="preserve">      -</v>
      </c>
      <c r="GE12" s="23"/>
      <c r="GF12" s="23"/>
      <c r="GG12" s="23"/>
      <c r="GH12" s="24"/>
      <c r="GI12" s="22"/>
      <c r="GJ12" s="23"/>
      <c r="GK12" s="2" t="str">
        <f t="shared" si="26"/>
        <v xml:space="preserve">      -</v>
      </c>
      <c r="GL12" s="23"/>
      <c r="GM12" s="23"/>
      <c r="GN12" s="23"/>
      <c r="GO12" s="24"/>
      <c r="GP12" s="22"/>
      <c r="GQ12" s="23"/>
      <c r="GR12" s="2" t="str">
        <f t="shared" si="27"/>
        <v xml:space="preserve">      -</v>
      </c>
      <c r="GS12" s="23"/>
      <c r="GT12" s="23"/>
      <c r="GU12" s="23"/>
      <c r="GV12" s="24"/>
      <c r="GW12" s="22"/>
      <c r="GX12" s="23"/>
      <c r="GY12" s="2" t="str">
        <f t="shared" si="28"/>
        <v xml:space="preserve">      -</v>
      </c>
      <c r="GZ12" s="23"/>
      <c r="HA12" s="23"/>
      <c r="HB12" s="23"/>
      <c r="HC12" s="24"/>
      <c r="HD12" s="22"/>
      <c r="HE12" s="23"/>
      <c r="HF12" s="2" t="str">
        <f t="shared" si="29"/>
        <v xml:space="preserve">      -</v>
      </c>
      <c r="HG12" s="23"/>
      <c r="HH12" s="23"/>
      <c r="HI12" s="23"/>
      <c r="HJ12" s="24"/>
      <c r="HK12" s="22"/>
      <c r="HL12" s="23"/>
      <c r="HM12" s="2" t="str">
        <f t="shared" si="30"/>
        <v xml:space="preserve">      -</v>
      </c>
      <c r="HN12" s="23"/>
      <c r="HO12" s="23"/>
      <c r="HP12" s="23"/>
      <c r="HQ12" s="24"/>
      <c r="HR12" s="22"/>
      <c r="HS12" s="23"/>
      <c r="HT12" s="2" t="str">
        <f t="shared" si="31"/>
        <v xml:space="preserve">      -</v>
      </c>
      <c r="HU12" s="23"/>
      <c r="HV12" s="23"/>
      <c r="HW12" s="23"/>
      <c r="HX12" s="24"/>
      <c r="HY12" s="22"/>
      <c r="HZ12" s="23"/>
      <c r="IA12" s="2" t="str">
        <f t="shared" si="32"/>
        <v xml:space="preserve">      -</v>
      </c>
      <c r="IB12" s="23"/>
      <c r="IC12" s="23"/>
      <c r="ID12" s="23"/>
      <c r="IE12" s="24"/>
      <c r="IF12" s="22"/>
      <c r="IG12" s="23"/>
      <c r="IH12" s="2" t="str">
        <f t="shared" si="33"/>
        <v xml:space="preserve">      -</v>
      </c>
      <c r="II12" s="23"/>
      <c r="IJ12" s="23"/>
      <c r="IK12" s="23"/>
      <c r="IL12" s="24"/>
      <c r="IM12" s="22"/>
      <c r="IN12" s="23"/>
      <c r="IO12" s="2" t="str">
        <f t="shared" si="34"/>
        <v xml:space="preserve">      -</v>
      </c>
      <c r="IP12" s="23"/>
      <c r="IQ12" s="23"/>
      <c r="IR12" s="23"/>
      <c r="IS12" s="24"/>
      <c r="IT12" s="22"/>
      <c r="IU12" s="23"/>
      <c r="IV12" s="2" t="str">
        <f t="shared" si="35"/>
        <v xml:space="preserve">      -</v>
      </c>
      <c r="IW12" s="23"/>
      <c r="IX12" s="23"/>
      <c r="IY12" s="23"/>
      <c r="IZ12" s="24"/>
    </row>
    <row r="13" spans="1:260" x14ac:dyDescent="0.2">
      <c r="A13" s="18"/>
      <c r="B13" s="74"/>
      <c r="C13" s="73"/>
      <c r="D13" s="2" t="str">
        <f t="shared" si="0"/>
        <v xml:space="preserve">      -</v>
      </c>
      <c r="E13" s="53"/>
      <c r="F13" s="53"/>
      <c r="G13" s="53"/>
      <c r="H13" s="54"/>
      <c r="I13" s="52"/>
      <c r="J13" s="53"/>
      <c r="K13" s="2" t="str">
        <f t="shared" si="1"/>
        <v xml:space="preserve">      -</v>
      </c>
      <c r="L13" s="53"/>
      <c r="M13" s="53"/>
      <c r="N13" s="53"/>
      <c r="O13" s="54"/>
      <c r="P13" s="52"/>
      <c r="Q13" s="53"/>
      <c r="R13" s="2" t="str">
        <f t="shared" si="2"/>
        <v xml:space="preserve">      -</v>
      </c>
      <c r="S13" s="53"/>
      <c r="T13" s="53"/>
      <c r="U13" s="53"/>
      <c r="V13" s="54"/>
      <c r="W13" s="52"/>
      <c r="X13" s="53"/>
      <c r="Y13" s="2" t="str">
        <f t="shared" si="3"/>
        <v xml:space="preserve">      -</v>
      </c>
      <c r="Z13" s="53"/>
      <c r="AA13" s="53"/>
      <c r="AB13" s="53"/>
      <c r="AC13" s="54"/>
      <c r="AD13" s="52"/>
      <c r="AE13" s="53"/>
      <c r="AF13" s="2" t="str">
        <f t="shared" si="4"/>
        <v xml:space="preserve">      -</v>
      </c>
      <c r="AG13" s="53"/>
      <c r="AH13" s="53"/>
      <c r="AI13" s="53"/>
      <c r="AJ13" s="54"/>
      <c r="AK13" s="52"/>
      <c r="AL13" s="53"/>
      <c r="AM13" s="2" t="str">
        <f t="shared" si="5"/>
        <v xml:space="preserve">      -</v>
      </c>
      <c r="AN13" s="53"/>
      <c r="AO13" s="53"/>
      <c r="AP13" s="53"/>
      <c r="AQ13" s="54"/>
      <c r="AR13" s="52"/>
      <c r="AS13" s="53"/>
      <c r="AT13" s="2" t="str">
        <f t="shared" si="6"/>
        <v xml:space="preserve">      -</v>
      </c>
      <c r="AU13" s="53"/>
      <c r="AV13" s="53"/>
      <c r="AW13" s="53"/>
      <c r="AX13" s="54"/>
      <c r="AY13" s="74"/>
      <c r="AZ13" s="73"/>
      <c r="BA13" s="2" t="str">
        <f t="shared" si="7"/>
        <v xml:space="preserve">      -</v>
      </c>
      <c r="BB13" s="53"/>
      <c r="BC13" s="53"/>
      <c r="BD13" s="53"/>
      <c r="BE13" s="54"/>
      <c r="BF13" s="52"/>
      <c r="BG13" s="53"/>
      <c r="BH13" s="2" t="str">
        <f t="shared" si="8"/>
        <v xml:space="preserve">      -</v>
      </c>
      <c r="BI13" s="53"/>
      <c r="BJ13" s="53"/>
      <c r="BK13" s="53"/>
      <c r="BL13" s="54"/>
      <c r="BM13" s="74"/>
      <c r="BN13" s="73"/>
      <c r="BO13" s="2" t="str">
        <f t="shared" si="9"/>
        <v xml:space="preserve">      -</v>
      </c>
      <c r="BP13" s="73"/>
      <c r="BQ13" s="53"/>
      <c r="BR13" s="53"/>
      <c r="BS13" s="54"/>
      <c r="BT13" s="52"/>
      <c r="BU13" s="55"/>
      <c r="BV13" s="2" t="str">
        <f t="shared" si="10"/>
        <v xml:space="preserve">      -</v>
      </c>
      <c r="BW13" s="53"/>
      <c r="BX13" s="53"/>
      <c r="BY13" s="53"/>
      <c r="BZ13" s="54"/>
      <c r="CA13" s="52"/>
      <c r="CB13" s="53"/>
      <c r="CC13" s="2" t="str">
        <f t="shared" si="11"/>
        <v xml:space="preserve">      -</v>
      </c>
      <c r="CD13" s="53"/>
      <c r="CE13" s="53"/>
      <c r="CF13" s="53"/>
      <c r="CG13" s="24"/>
      <c r="CH13" s="22"/>
      <c r="CI13" s="23"/>
      <c r="CJ13" s="2" t="str">
        <f t="shared" si="12"/>
        <v xml:space="preserve">      -</v>
      </c>
      <c r="CK13" s="23"/>
      <c r="CL13" s="23"/>
      <c r="CM13" s="23"/>
      <c r="CN13" s="24"/>
      <c r="CO13" s="22"/>
      <c r="CP13" s="23"/>
      <c r="CQ13" s="2" t="str">
        <f t="shared" si="36"/>
        <v xml:space="preserve">      -</v>
      </c>
      <c r="CR13" s="23"/>
      <c r="CS13" s="23"/>
      <c r="CT13" s="23"/>
      <c r="CU13" s="54"/>
      <c r="CV13" s="52"/>
      <c r="CW13" s="53"/>
      <c r="CX13" s="2" t="str">
        <f t="shared" si="13"/>
        <v xml:space="preserve">      -</v>
      </c>
      <c r="CY13" s="23"/>
      <c r="CZ13" s="53"/>
      <c r="DA13" s="53"/>
      <c r="DB13" s="54"/>
      <c r="DC13" s="52"/>
      <c r="DD13" s="53"/>
      <c r="DE13" s="2" t="str">
        <f t="shared" si="14"/>
        <v xml:space="preserve">      -</v>
      </c>
      <c r="DF13" s="53"/>
      <c r="DG13" s="53"/>
      <c r="DH13" s="53"/>
      <c r="DI13" s="54"/>
      <c r="DJ13" s="52"/>
      <c r="DK13" s="53"/>
      <c r="DL13" s="2" t="str">
        <f t="shared" si="15"/>
        <v xml:space="preserve">      -</v>
      </c>
      <c r="DM13" s="53"/>
      <c r="DN13" s="53"/>
      <c r="DO13" s="53"/>
      <c r="DP13" s="54"/>
      <c r="DQ13" s="74"/>
      <c r="DR13" s="73"/>
      <c r="DS13" s="2" t="str">
        <f t="shared" si="16"/>
        <v xml:space="preserve">      -</v>
      </c>
      <c r="DT13" s="73"/>
      <c r="DU13" s="53"/>
      <c r="DV13" s="53"/>
      <c r="DW13" s="54"/>
      <c r="DX13" s="52"/>
      <c r="DY13" s="53"/>
      <c r="DZ13" s="2" t="str">
        <f t="shared" si="17"/>
        <v xml:space="preserve">      -</v>
      </c>
      <c r="EA13" s="23"/>
      <c r="EB13" s="23"/>
      <c r="EC13" s="23"/>
      <c r="ED13" s="24"/>
      <c r="EE13" s="22"/>
      <c r="EF13" s="23"/>
      <c r="EG13" s="2" t="str">
        <f t="shared" si="18"/>
        <v xml:space="preserve">      -</v>
      </c>
      <c r="EH13" s="23"/>
      <c r="EI13" s="23"/>
      <c r="EJ13" s="23"/>
      <c r="EK13" s="24"/>
      <c r="EL13" s="22"/>
      <c r="EM13" s="23"/>
      <c r="EN13" s="2" t="str">
        <f t="shared" si="19"/>
        <v xml:space="preserve">      -</v>
      </c>
      <c r="EO13" s="23"/>
      <c r="EP13" s="23"/>
      <c r="EQ13" s="23"/>
      <c r="ER13" s="54"/>
      <c r="ES13" s="52"/>
      <c r="ET13" s="53"/>
      <c r="EU13" s="2" t="str">
        <f t="shared" si="20"/>
        <v xml:space="preserve">      -</v>
      </c>
      <c r="EV13" s="53"/>
      <c r="EW13" s="53"/>
      <c r="EX13" s="53"/>
      <c r="EY13" s="24"/>
      <c r="EZ13" s="22"/>
      <c r="FA13" s="23"/>
      <c r="FB13" s="2" t="str">
        <f t="shared" si="21"/>
        <v xml:space="preserve">      -</v>
      </c>
      <c r="FC13" s="23"/>
      <c r="FD13" s="23"/>
      <c r="FE13" s="23"/>
      <c r="FF13" s="24"/>
      <c r="FG13" s="22"/>
      <c r="FH13" s="23"/>
      <c r="FI13" s="2" t="str">
        <f t="shared" si="22"/>
        <v xml:space="preserve">      -</v>
      </c>
      <c r="FJ13" s="23"/>
      <c r="FK13" s="23"/>
      <c r="FL13" s="23"/>
      <c r="FM13" s="24"/>
      <c r="FN13" s="22"/>
      <c r="FO13" s="23"/>
      <c r="FP13" s="2" t="str">
        <f t="shared" si="23"/>
        <v xml:space="preserve">      -</v>
      </c>
      <c r="FQ13" s="23"/>
      <c r="FR13" s="23"/>
      <c r="FS13" s="23"/>
      <c r="FT13" s="24"/>
      <c r="FU13" s="22"/>
      <c r="FV13" s="23"/>
      <c r="FW13" s="2" t="str">
        <f t="shared" si="24"/>
        <v xml:space="preserve">      -</v>
      </c>
      <c r="FX13" s="23"/>
      <c r="FY13" s="23"/>
      <c r="FZ13" s="23"/>
      <c r="GA13" s="24"/>
      <c r="GB13" s="22"/>
      <c r="GC13" s="23"/>
      <c r="GD13" s="2" t="str">
        <f t="shared" si="25"/>
        <v xml:space="preserve">      -</v>
      </c>
      <c r="GE13" s="23"/>
      <c r="GF13" s="23"/>
      <c r="GG13" s="23"/>
      <c r="GH13" s="24"/>
      <c r="GI13" s="22"/>
      <c r="GJ13" s="23"/>
      <c r="GK13" s="2" t="str">
        <f t="shared" si="26"/>
        <v xml:space="preserve">      -</v>
      </c>
      <c r="GL13" s="23"/>
      <c r="GM13" s="23"/>
      <c r="GN13" s="23"/>
      <c r="GO13" s="24"/>
      <c r="GP13" s="22"/>
      <c r="GQ13" s="23"/>
      <c r="GR13" s="2" t="str">
        <f t="shared" si="27"/>
        <v xml:space="preserve">      -</v>
      </c>
      <c r="GS13" s="23"/>
      <c r="GT13" s="23"/>
      <c r="GU13" s="23"/>
      <c r="GV13" s="24"/>
      <c r="GW13" s="22"/>
      <c r="GX13" s="23"/>
      <c r="GY13" s="2" t="str">
        <f t="shared" si="28"/>
        <v xml:space="preserve">      -</v>
      </c>
      <c r="GZ13" s="23"/>
      <c r="HA13" s="23"/>
      <c r="HB13" s="23"/>
      <c r="HC13" s="24"/>
      <c r="HD13" s="22"/>
      <c r="HE13" s="23"/>
      <c r="HF13" s="2" t="str">
        <f t="shared" si="29"/>
        <v xml:space="preserve">      -</v>
      </c>
      <c r="HG13" s="23"/>
      <c r="HH13" s="23"/>
      <c r="HI13" s="23"/>
      <c r="HJ13" s="24"/>
      <c r="HK13" s="22"/>
      <c r="HL13" s="23"/>
      <c r="HM13" s="2" t="str">
        <f t="shared" si="30"/>
        <v xml:space="preserve">      -</v>
      </c>
      <c r="HN13" s="23"/>
      <c r="HO13" s="23"/>
      <c r="HP13" s="23"/>
      <c r="HQ13" s="24"/>
      <c r="HR13" s="22"/>
      <c r="HS13" s="23"/>
      <c r="HT13" s="2" t="str">
        <f t="shared" si="31"/>
        <v xml:space="preserve">      -</v>
      </c>
      <c r="HU13" s="23"/>
      <c r="HV13" s="23"/>
      <c r="HW13" s="23"/>
      <c r="HX13" s="24"/>
      <c r="HY13" s="22"/>
      <c r="HZ13" s="23"/>
      <c r="IA13" s="2" t="str">
        <f t="shared" si="32"/>
        <v xml:space="preserve">      -</v>
      </c>
      <c r="IB13" s="23"/>
      <c r="IC13" s="23"/>
      <c r="ID13" s="23"/>
      <c r="IE13" s="24"/>
      <c r="IF13" s="22"/>
      <c r="IG13" s="23"/>
      <c r="IH13" s="2" t="str">
        <f t="shared" si="33"/>
        <v xml:space="preserve">      -</v>
      </c>
      <c r="II13" s="23"/>
      <c r="IJ13" s="23"/>
      <c r="IK13" s="23"/>
      <c r="IL13" s="24"/>
      <c r="IM13" s="22"/>
      <c r="IN13" s="23"/>
      <c r="IO13" s="2" t="str">
        <f t="shared" si="34"/>
        <v xml:space="preserve">      -</v>
      </c>
      <c r="IP13" s="23"/>
      <c r="IQ13" s="23"/>
      <c r="IR13" s="23"/>
      <c r="IS13" s="24"/>
      <c r="IT13" s="22"/>
      <c r="IU13" s="23"/>
      <c r="IV13" s="2" t="str">
        <f t="shared" si="35"/>
        <v xml:space="preserve">      -</v>
      </c>
      <c r="IW13" s="23"/>
      <c r="IX13" s="23"/>
      <c r="IY13" s="23"/>
      <c r="IZ13" s="24"/>
    </row>
    <row r="14" spans="1:260" x14ac:dyDescent="0.2">
      <c r="A14" s="18"/>
      <c r="B14" s="74"/>
      <c r="C14" s="73"/>
      <c r="D14" s="2" t="str">
        <f t="shared" si="0"/>
        <v xml:space="preserve">      -</v>
      </c>
      <c r="E14" s="53"/>
      <c r="F14" s="53"/>
      <c r="G14" s="53"/>
      <c r="H14" s="54"/>
      <c r="I14" s="52"/>
      <c r="J14" s="53"/>
      <c r="K14" s="2" t="str">
        <f t="shared" si="1"/>
        <v xml:space="preserve">      -</v>
      </c>
      <c r="L14" s="53"/>
      <c r="M14" s="53"/>
      <c r="N14" s="53"/>
      <c r="O14" s="54"/>
      <c r="P14" s="52"/>
      <c r="Q14" s="53"/>
      <c r="R14" s="2" t="str">
        <f t="shared" si="2"/>
        <v xml:space="preserve">      -</v>
      </c>
      <c r="S14" s="53"/>
      <c r="T14" s="53"/>
      <c r="U14" s="53"/>
      <c r="V14" s="54"/>
      <c r="W14" s="52"/>
      <c r="X14" s="53"/>
      <c r="Y14" s="2" t="str">
        <f t="shared" si="3"/>
        <v xml:space="preserve">      -</v>
      </c>
      <c r="Z14" s="53"/>
      <c r="AA14" s="53"/>
      <c r="AB14" s="53"/>
      <c r="AC14" s="54"/>
      <c r="AD14" s="52"/>
      <c r="AE14" s="53"/>
      <c r="AF14" s="2" t="str">
        <f t="shared" si="4"/>
        <v xml:space="preserve">      -</v>
      </c>
      <c r="AG14" s="53"/>
      <c r="AH14" s="53"/>
      <c r="AI14" s="53"/>
      <c r="AJ14" s="54"/>
      <c r="AK14" s="52"/>
      <c r="AL14" s="53"/>
      <c r="AM14" s="2" t="str">
        <f t="shared" si="5"/>
        <v xml:space="preserve">      -</v>
      </c>
      <c r="AN14" s="53"/>
      <c r="AO14" s="53"/>
      <c r="AP14" s="53"/>
      <c r="AQ14" s="54"/>
      <c r="AR14" s="52"/>
      <c r="AS14" s="53"/>
      <c r="AT14" s="2" t="str">
        <f t="shared" si="6"/>
        <v xml:space="preserve">      -</v>
      </c>
      <c r="AU14" s="53"/>
      <c r="AV14" s="53"/>
      <c r="AW14" s="53"/>
      <c r="AX14" s="54"/>
      <c r="AY14" s="74"/>
      <c r="AZ14" s="73"/>
      <c r="BA14" s="2" t="str">
        <f t="shared" si="7"/>
        <v xml:space="preserve">      -</v>
      </c>
      <c r="BB14" s="73"/>
      <c r="BC14" s="53"/>
      <c r="BD14" s="53"/>
      <c r="BE14" s="54"/>
      <c r="BF14" s="409"/>
      <c r="BG14" s="410"/>
      <c r="BH14" s="2" t="str">
        <f t="shared" si="8"/>
        <v xml:space="preserve">      -</v>
      </c>
      <c r="BI14" s="73"/>
      <c r="BJ14" s="53"/>
      <c r="BK14" s="53"/>
      <c r="BL14" s="54"/>
      <c r="BM14" s="74"/>
      <c r="BN14" s="73"/>
      <c r="BO14" s="2" t="str">
        <f t="shared" si="9"/>
        <v xml:space="preserve">      -</v>
      </c>
      <c r="BP14" s="73"/>
      <c r="BQ14" s="53"/>
      <c r="BR14" s="53"/>
      <c r="BS14" s="54"/>
      <c r="BT14" s="409"/>
      <c r="BU14" s="55"/>
      <c r="BV14" s="2" t="str">
        <f t="shared" si="10"/>
        <v xml:space="preserve">      -</v>
      </c>
      <c r="BW14" s="53"/>
      <c r="BX14" s="53"/>
      <c r="BY14" s="53"/>
      <c r="BZ14" s="54"/>
      <c r="CA14" s="74"/>
      <c r="CB14" s="73"/>
      <c r="CC14" s="2" t="str">
        <f t="shared" si="11"/>
        <v xml:space="preserve">      -</v>
      </c>
      <c r="CD14" s="53"/>
      <c r="CE14" s="53"/>
      <c r="CF14" s="53"/>
      <c r="CG14" s="24"/>
      <c r="CH14" s="22"/>
      <c r="CI14" s="23"/>
      <c r="CJ14" s="2" t="str">
        <f t="shared" si="12"/>
        <v xml:space="preserve">      -</v>
      </c>
      <c r="CK14" s="23"/>
      <c r="CL14" s="23"/>
      <c r="CM14" s="23"/>
      <c r="CN14" s="24"/>
      <c r="CO14" s="22"/>
      <c r="CP14" s="23"/>
      <c r="CQ14" s="2" t="str">
        <f t="shared" si="36"/>
        <v xml:space="preserve">      -</v>
      </c>
      <c r="CR14" s="23"/>
      <c r="CS14" s="23"/>
      <c r="CT14" s="23"/>
      <c r="CU14" s="54"/>
      <c r="CV14" s="52"/>
      <c r="CW14" s="53"/>
      <c r="CX14" s="2" t="str">
        <f t="shared" si="13"/>
        <v xml:space="preserve">      -</v>
      </c>
      <c r="CY14" s="23"/>
      <c r="CZ14" s="53"/>
      <c r="DA14" s="53"/>
      <c r="DB14" s="54"/>
      <c r="DC14" s="52"/>
      <c r="DD14" s="53"/>
      <c r="DE14" s="2" t="str">
        <f t="shared" si="14"/>
        <v xml:space="preserve">      -</v>
      </c>
      <c r="DF14" s="53"/>
      <c r="DG14" s="53"/>
      <c r="DH14" s="53"/>
      <c r="DI14" s="54"/>
      <c r="DJ14" s="52"/>
      <c r="DK14" s="53"/>
      <c r="DL14" s="2" t="str">
        <f t="shared" si="15"/>
        <v xml:space="preserve">      -</v>
      </c>
      <c r="DM14" s="53"/>
      <c r="DN14" s="53"/>
      <c r="DO14" s="53"/>
      <c r="DP14" s="54"/>
      <c r="DQ14" s="74"/>
      <c r="DR14" s="73"/>
      <c r="DS14" s="2" t="str">
        <f t="shared" si="16"/>
        <v xml:space="preserve">      -</v>
      </c>
      <c r="DT14" s="73"/>
      <c r="DU14" s="53"/>
      <c r="DV14" s="53"/>
      <c r="DW14" s="54"/>
      <c r="DX14" s="52"/>
      <c r="DY14" s="53"/>
      <c r="DZ14" s="2" t="str">
        <f t="shared" si="17"/>
        <v xml:space="preserve">      -</v>
      </c>
      <c r="EA14" s="23"/>
      <c r="EB14" s="23"/>
      <c r="EC14" s="23"/>
      <c r="ED14" s="24"/>
      <c r="EE14" s="22"/>
      <c r="EF14" s="23"/>
      <c r="EG14" s="2" t="str">
        <f t="shared" si="18"/>
        <v xml:space="preserve">      -</v>
      </c>
      <c r="EH14" s="23"/>
      <c r="EI14" s="23"/>
      <c r="EJ14" s="23"/>
      <c r="EK14" s="24"/>
      <c r="EL14" s="22"/>
      <c r="EM14" s="23"/>
      <c r="EN14" s="2" t="str">
        <f t="shared" si="19"/>
        <v xml:space="preserve">      -</v>
      </c>
      <c r="EO14" s="23"/>
      <c r="EP14" s="23"/>
      <c r="EQ14" s="23"/>
      <c r="ER14" s="54"/>
      <c r="ES14" s="52"/>
      <c r="ET14" s="53"/>
      <c r="EU14" s="2" t="str">
        <f t="shared" si="20"/>
        <v xml:space="preserve">      -</v>
      </c>
      <c r="EV14" s="53"/>
      <c r="EW14" s="53"/>
      <c r="EX14" s="53"/>
      <c r="EY14" s="24"/>
      <c r="EZ14" s="22"/>
      <c r="FA14" s="23"/>
      <c r="FB14" s="2" t="str">
        <f t="shared" si="21"/>
        <v xml:space="preserve">      -</v>
      </c>
      <c r="FC14" s="23"/>
      <c r="FD14" s="23"/>
      <c r="FE14" s="23"/>
      <c r="FF14" s="24"/>
      <c r="FG14" s="22"/>
      <c r="FH14" s="23"/>
      <c r="FI14" s="2" t="str">
        <f t="shared" si="22"/>
        <v xml:space="preserve">      -</v>
      </c>
      <c r="FJ14" s="23"/>
      <c r="FK14" s="23"/>
      <c r="FL14" s="23"/>
      <c r="FM14" s="24"/>
      <c r="FN14" s="22"/>
      <c r="FO14" s="23"/>
      <c r="FP14" s="2" t="str">
        <f t="shared" si="23"/>
        <v xml:space="preserve">      -</v>
      </c>
      <c r="FQ14" s="23"/>
      <c r="FR14" s="23"/>
      <c r="FS14" s="23"/>
      <c r="FT14" s="24"/>
      <c r="FU14" s="22"/>
      <c r="FV14" s="23"/>
      <c r="FW14" s="2" t="str">
        <f t="shared" si="24"/>
        <v xml:space="preserve">      -</v>
      </c>
      <c r="FX14" s="23"/>
      <c r="FY14" s="23"/>
      <c r="FZ14" s="23"/>
      <c r="GA14" s="24"/>
      <c r="GB14" s="22"/>
      <c r="GC14" s="23"/>
      <c r="GD14" s="2" t="str">
        <f t="shared" si="25"/>
        <v xml:space="preserve">      -</v>
      </c>
      <c r="GE14" s="23"/>
      <c r="GF14" s="23"/>
      <c r="GG14" s="23"/>
      <c r="GH14" s="24"/>
      <c r="GI14" s="22"/>
      <c r="GJ14" s="23"/>
      <c r="GK14" s="2" t="str">
        <f t="shared" si="26"/>
        <v xml:space="preserve">      -</v>
      </c>
      <c r="GL14" s="23"/>
      <c r="GM14" s="23"/>
      <c r="GN14" s="23"/>
      <c r="GO14" s="24"/>
      <c r="GP14" s="22"/>
      <c r="GQ14" s="23"/>
      <c r="GR14" s="2" t="str">
        <f t="shared" si="27"/>
        <v xml:space="preserve">      -</v>
      </c>
      <c r="GS14" s="23"/>
      <c r="GT14" s="23"/>
      <c r="GU14" s="23"/>
      <c r="GV14" s="24"/>
      <c r="GW14" s="22"/>
      <c r="GX14" s="23"/>
      <c r="GY14" s="2" t="str">
        <f t="shared" si="28"/>
        <v xml:space="preserve">      -</v>
      </c>
      <c r="GZ14" s="23"/>
      <c r="HA14" s="23"/>
      <c r="HB14" s="23"/>
      <c r="HC14" s="24"/>
      <c r="HD14" s="22"/>
      <c r="HE14" s="23"/>
      <c r="HF14" s="2" t="str">
        <f t="shared" si="29"/>
        <v xml:space="preserve">      -</v>
      </c>
      <c r="HG14" s="23"/>
      <c r="HH14" s="23"/>
      <c r="HI14" s="23"/>
      <c r="HJ14" s="24"/>
      <c r="HK14" s="22"/>
      <c r="HL14" s="23"/>
      <c r="HM14" s="2" t="str">
        <f t="shared" si="30"/>
        <v xml:space="preserve">      -</v>
      </c>
      <c r="HN14" s="23"/>
      <c r="HO14" s="23"/>
      <c r="HP14" s="23"/>
      <c r="HQ14" s="24"/>
      <c r="HR14" s="22"/>
      <c r="HS14" s="23"/>
      <c r="HT14" s="2" t="str">
        <f t="shared" si="31"/>
        <v xml:space="preserve">      -</v>
      </c>
      <c r="HU14" s="23"/>
      <c r="HV14" s="23"/>
      <c r="HW14" s="23"/>
      <c r="HX14" s="24"/>
      <c r="HY14" s="22"/>
      <c r="HZ14" s="23"/>
      <c r="IA14" s="2" t="str">
        <f t="shared" si="32"/>
        <v xml:space="preserve">      -</v>
      </c>
      <c r="IB14" s="23"/>
      <c r="IC14" s="23"/>
      <c r="ID14" s="23"/>
      <c r="IE14" s="24"/>
      <c r="IF14" s="22"/>
      <c r="IG14" s="23"/>
      <c r="IH14" s="2" t="str">
        <f t="shared" si="33"/>
        <v xml:space="preserve">      -</v>
      </c>
      <c r="II14" s="23"/>
      <c r="IJ14" s="23"/>
      <c r="IK14" s="23"/>
      <c r="IL14" s="24"/>
      <c r="IM14" s="22"/>
      <c r="IN14" s="23"/>
      <c r="IO14" s="2" t="str">
        <f t="shared" si="34"/>
        <v xml:space="preserve">      -</v>
      </c>
      <c r="IP14" s="23"/>
      <c r="IQ14" s="23"/>
      <c r="IR14" s="23"/>
      <c r="IS14" s="24"/>
      <c r="IT14" s="22"/>
      <c r="IU14" s="23"/>
      <c r="IV14" s="2" t="str">
        <f t="shared" si="35"/>
        <v xml:space="preserve">      -</v>
      </c>
      <c r="IW14" s="23"/>
      <c r="IX14" s="23"/>
      <c r="IY14" s="23"/>
      <c r="IZ14" s="24"/>
    </row>
    <row r="15" spans="1:260" x14ac:dyDescent="0.2">
      <c r="A15" s="18"/>
      <c r="B15" s="74"/>
      <c r="C15" s="73"/>
      <c r="D15" s="2" t="str">
        <f t="shared" si="0"/>
        <v xml:space="preserve">      -</v>
      </c>
      <c r="E15" s="53"/>
      <c r="F15" s="53"/>
      <c r="G15" s="53"/>
      <c r="H15" s="54"/>
      <c r="I15" s="52"/>
      <c r="J15" s="53"/>
      <c r="K15" s="2" t="str">
        <f t="shared" si="1"/>
        <v xml:space="preserve">      -</v>
      </c>
      <c r="L15" s="53"/>
      <c r="M15" s="53"/>
      <c r="N15" s="53"/>
      <c r="O15" s="54"/>
      <c r="P15" s="52"/>
      <c r="Q15" s="53"/>
      <c r="R15" s="2" t="str">
        <f t="shared" si="2"/>
        <v xml:space="preserve">      -</v>
      </c>
      <c r="S15" s="53"/>
      <c r="T15" s="53"/>
      <c r="U15" s="53"/>
      <c r="V15" s="54"/>
      <c r="W15" s="52"/>
      <c r="X15" s="53"/>
      <c r="Y15" s="2" t="str">
        <f t="shared" si="3"/>
        <v xml:space="preserve">      -</v>
      </c>
      <c r="Z15" s="53"/>
      <c r="AA15" s="53"/>
      <c r="AB15" s="53"/>
      <c r="AC15" s="54"/>
      <c r="AD15" s="52"/>
      <c r="AE15" s="53"/>
      <c r="AF15" s="2" t="str">
        <f t="shared" si="4"/>
        <v xml:space="preserve">      -</v>
      </c>
      <c r="AG15" s="53"/>
      <c r="AH15" s="53"/>
      <c r="AI15" s="53"/>
      <c r="AJ15" s="54"/>
      <c r="AK15" s="52"/>
      <c r="AL15" s="53"/>
      <c r="AM15" s="2" t="str">
        <f t="shared" si="5"/>
        <v xml:space="preserve">      -</v>
      </c>
      <c r="AN15" s="53"/>
      <c r="AO15" s="53"/>
      <c r="AP15" s="53"/>
      <c r="AQ15" s="54"/>
      <c r="AR15" s="52"/>
      <c r="AS15" s="53"/>
      <c r="AT15" s="2" t="str">
        <f t="shared" si="6"/>
        <v xml:space="preserve">      -</v>
      </c>
      <c r="AU15" s="53"/>
      <c r="AV15" s="53"/>
      <c r="AW15" s="53"/>
      <c r="AX15" s="54"/>
      <c r="AY15" s="74"/>
      <c r="AZ15" s="73"/>
      <c r="BA15" s="2" t="str">
        <f t="shared" si="7"/>
        <v xml:space="preserve">      -</v>
      </c>
      <c r="BB15" s="53"/>
      <c r="BC15" s="53"/>
      <c r="BD15" s="53"/>
      <c r="BE15" s="54"/>
      <c r="BF15" s="409"/>
      <c r="BG15" s="410"/>
      <c r="BH15" s="2" t="str">
        <f t="shared" si="8"/>
        <v xml:space="preserve">      -</v>
      </c>
      <c r="BI15" s="53"/>
      <c r="BJ15" s="53"/>
      <c r="BK15" s="53"/>
      <c r="BL15" s="54"/>
      <c r="BM15" s="74"/>
      <c r="BN15" s="73"/>
      <c r="BO15" s="2" t="str">
        <f t="shared" si="9"/>
        <v xml:space="preserve">      -</v>
      </c>
      <c r="BP15" s="73"/>
      <c r="BQ15" s="53"/>
      <c r="BR15" s="53"/>
      <c r="BS15" s="54"/>
      <c r="BT15" s="409"/>
      <c r="BU15" s="55"/>
      <c r="BV15" s="2" t="str">
        <f t="shared" si="10"/>
        <v xml:space="preserve">      -</v>
      </c>
      <c r="BW15" s="53"/>
      <c r="BX15" s="53"/>
      <c r="BY15" s="53"/>
      <c r="BZ15" s="54"/>
      <c r="CA15" s="52"/>
      <c r="CB15" s="53"/>
      <c r="CC15" s="2" t="str">
        <f t="shared" si="11"/>
        <v xml:space="preserve">      -</v>
      </c>
      <c r="CD15" s="53"/>
      <c r="CE15" s="53"/>
      <c r="CF15" s="53"/>
      <c r="CG15" s="24"/>
      <c r="CH15" s="22"/>
      <c r="CI15" s="23"/>
      <c r="CJ15" s="2" t="str">
        <f t="shared" si="12"/>
        <v xml:space="preserve">      -</v>
      </c>
      <c r="CK15" s="23"/>
      <c r="CL15" s="23"/>
      <c r="CM15" s="23"/>
      <c r="CN15" s="24"/>
      <c r="CO15" s="22"/>
      <c r="CP15" s="23"/>
      <c r="CQ15" s="2" t="str">
        <f t="shared" si="36"/>
        <v xml:space="preserve">      -</v>
      </c>
      <c r="CR15" s="23"/>
      <c r="CS15" s="23"/>
      <c r="CT15" s="23"/>
      <c r="CU15" s="54"/>
      <c r="CV15" s="52"/>
      <c r="CW15" s="53"/>
      <c r="CX15" s="2" t="str">
        <f t="shared" si="13"/>
        <v xml:space="preserve">      -</v>
      </c>
      <c r="CY15" s="23"/>
      <c r="CZ15" s="53"/>
      <c r="DA15" s="53"/>
      <c r="DB15" s="54"/>
      <c r="DC15" s="52"/>
      <c r="DD15" s="53"/>
      <c r="DE15" s="2" t="str">
        <f t="shared" si="14"/>
        <v xml:space="preserve">      -</v>
      </c>
      <c r="DF15" s="53"/>
      <c r="DG15" s="53"/>
      <c r="DH15" s="53"/>
      <c r="DI15" s="54"/>
      <c r="DJ15" s="52"/>
      <c r="DK15" s="53"/>
      <c r="DL15" s="2" t="str">
        <f t="shared" si="15"/>
        <v xml:space="preserve">      -</v>
      </c>
      <c r="DM15" s="53"/>
      <c r="DN15" s="53"/>
      <c r="DO15" s="53"/>
      <c r="DP15" s="54"/>
      <c r="DQ15" s="74"/>
      <c r="DR15" s="73"/>
      <c r="DS15" s="2" t="str">
        <f t="shared" si="16"/>
        <v xml:space="preserve">      -</v>
      </c>
      <c r="DT15" s="73"/>
      <c r="DU15" s="53"/>
      <c r="DV15" s="53"/>
      <c r="DW15" s="54"/>
      <c r="DX15" s="52"/>
      <c r="DY15" s="53"/>
      <c r="DZ15" s="2" t="str">
        <f t="shared" si="17"/>
        <v xml:space="preserve">      -</v>
      </c>
      <c r="EA15" s="23"/>
      <c r="EB15" s="23"/>
      <c r="EC15" s="23"/>
      <c r="ED15" s="24"/>
      <c r="EE15" s="22"/>
      <c r="EF15" s="23"/>
      <c r="EG15" s="2" t="str">
        <f t="shared" si="18"/>
        <v xml:space="preserve">      -</v>
      </c>
      <c r="EH15" s="23"/>
      <c r="EI15" s="23"/>
      <c r="EJ15" s="23"/>
      <c r="EK15" s="24"/>
      <c r="EL15" s="22"/>
      <c r="EM15" s="23"/>
      <c r="EN15" s="2" t="str">
        <f t="shared" si="19"/>
        <v xml:space="preserve">      -</v>
      </c>
      <c r="EO15" s="23"/>
      <c r="EP15" s="23"/>
      <c r="EQ15" s="23"/>
      <c r="ER15" s="54"/>
      <c r="ES15" s="74"/>
      <c r="ET15" s="53"/>
      <c r="EU15" s="2" t="str">
        <f t="shared" si="20"/>
        <v xml:space="preserve">      -</v>
      </c>
      <c r="EV15" s="53"/>
      <c r="EW15" s="53"/>
      <c r="EX15" s="53"/>
      <c r="EY15" s="24"/>
      <c r="EZ15" s="22"/>
      <c r="FA15" s="23"/>
      <c r="FB15" s="2" t="str">
        <f t="shared" si="21"/>
        <v xml:space="preserve">      -</v>
      </c>
      <c r="FC15" s="23"/>
      <c r="FD15" s="23"/>
      <c r="FE15" s="23"/>
      <c r="FF15" s="24"/>
      <c r="FG15" s="22"/>
      <c r="FH15" s="23"/>
      <c r="FI15" s="2" t="str">
        <f t="shared" si="22"/>
        <v xml:space="preserve">      -</v>
      </c>
      <c r="FJ15" s="23"/>
      <c r="FK15" s="23"/>
      <c r="FL15" s="23"/>
      <c r="FM15" s="24"/>
      <c r="FN15" s="22"/>
      <c r="FO15" s="23"/>
      <c r="FP15" s="2" t="str">
        <f t="shared" si="23"/>
        <v xml:space="preserve">      -</v>
      </c>
      <c r="FQ15" s="23"/>
      <c r="FR15" s="23"/>
      <c r="FS15" s="23"/>
      <c r="FT15" s="24"/>
      <c r="FU15" s="22"/>
      <c r="FV15" s="23"/>
      <c r="FW15" s="2" t="str">
        <f t="shared" si="24"/>
        <v xml:space="preserve">      -</v>
      </c>
      <c r="FX15" s="23"/>
      <c r="FY15" s="23"/>
      <c r="FZ15" s="23"/>
      <c r="GA15" s="24"/>
      <c r="GB15" s="22"/>
      <c r="GC15" s="23"/>
      <c r="GD15" s="2" t="str">
        <f t="shared" si="25"/>
        <v xml:space="preserve">      -</v>
      </c>
      <c r="GE15" s="23"/>
      <c r="GF15" s="23"/>
      <c r="GG15" s="23"/>
      <c r="GH15" s="24"/>
      <c r="GI15" s="22"/>
      <c r="GJ15" s="23"/>
      <c r="GK15" s="2" t="str">
        <f t="shared" si="26"/>
        <v xml:space="preserve">      -</v>
      </c>
      <c r="GL15" s="23"/>
      <c r="GM15" s="23"/>
      <c r="GN15" s="23"/>
      <c r="GO15" s="24"/>
      <c r="GP15" s="22"/>
      <c r="GQ15" s="23"/>
      <c r="GR15" s="2" t="str">
        <f t="shared" si="27"/>
        <v xml:space="preserve">      -</v>
      </c>
      <c r="GS15" s="23"/>
      <c r="GT15" s="23"/>
      <c r="GU15" s="23"/>
      <c r="GV15" s="24"/>
      <c r="GW15" s="22"/>
      <c r="GX15" s="23"/>
      <c r="GY15" s="2" t="str">
        <f t="shared" si="28"/>
        <v xml:space="preserve">      -</v>
      </c>
      <c r="GZ15" s="23"/>
      <c r="HA15" s="23"/>
      <c r="HB15" s="23"/>
      <c r="HC15" s="24"/>
      <c r="HD15" s="22"/>
      <c r="HE15" s="23"/>
      <c r="HF15" s="2" t="str">
        <f t="shared" si="29"/>
        <v xml:space="preserve">      -</v>
      </c>
      <c r="HG15" s="23"/>
      <c r="HH15" s="23"/>
      <c r="HI15" s="23"/>
      <c r="HJ15" s="24"/>
      <c r="HK15" s="22"/>
      <c r="HL15" s="23"/>
      <c r="HM15" s="2" t="str">
        <f t="shared" si="30"/>
        <v xml:space="preserve">      -</v>
      </c>
      <c r="HN15" s="23"/>
      <c r="HO15" s="23"/>
      <c r="HP15" s="23"/>
      <c r="HQ15" s="24"/>
      <c r="HR15" s="22"/>
      <c r="HS15" s="23"/>
      <c r="HT15" s="2" t="str">
        <f t="shared" si="31"/>
        <v xml:space="preserve">      -</v>
      </c>
      <c r="HU15" s="23"/>
      <c r="HV15" s="23"/>
      <c r="HW15" s="23"/>
      <c r="HX15" s="24"/>
      <c r="HY15" s="22"/>
      <c r="HZ15" s="23"/>
      <c r="IA15" s="2" t="str">
        <f t="shared" si="32"/>
        <v xml:space="preserve">      -</v>
      </c>
      <c r="IB15" s="23"/>
      <c r="IC15" s="23"/>
      <c r="ID15" s="23"/>
      <c r="IE15" s="24"/>
      <c r="IF15" s="22"/>
      <c r="IG15" s="23"/>
      <c r="IH15" s="2" t="str">
        <f t="shared" si="33"/>
        <v xml:space="preserve">      -</v>
      </c>
      <c r="II15" s="23"/>
      <c r="IJ15" s="23"/>
      <c r="IK15" s="23"/>
      <c r="IL15" s="24"/>
      <c r="IM15" s="22"/>
      <c r="IN15" s="23"/>
      <c r="IO15" s="2" t="str">
        <f t="shared" si="34"/>
        <v xml:space="preserve">      -</v>
      </c>
      <c r="IP15" s="23"/>
      <c r="IQ15" s="23"/>
      <c r="IR15" s="23"/>
      <c r="IS15" s="24"/>
      <c r="IT15" s="22"/>
      <c r="IU15" s="23"/>
      <c r="IV15" s="2" t="str">
        <f t="shared" si="35"/>
        <v xml:space="preserve">      -</v>
      </c>
      <c r="IW15" s="23"/>
      <c r="IX15" s="23"/>
      <c r="IY15" s="23"/>
      <c r="IZ15" s="24"/>
    </row>
    <row r="16" spans="1:260" x14ac:dyDescent="0.2">
      <c r="A16" s="18"/>
      <c r="B16" s="52"/>
      <c r="C16" s="53"/>
      <c r="D16" s="2" t="str">
        <f t="shared" ref="D16:D41" si="37">IF(OR(B16=0,C16=0),"      -",IF(ISTEXT(B16),"      -",IF(ISTEXT(C16),"      -",((B16-C16)/B16)*100)))</f>
        <v xml:space="preserve">      -</v>
      </c>
      <c r="E16" s="53"/>
      <c r="F16" s="53"/>
      <c r="G16" s="53"/>
      <c r="H16" s="54"/>
      <c r="I16" s="52"/>
      <c r="J16" s="53"/>
      <c r="K16" s="2" t="str">
        <f t="shared" ref="K16:K41" si="38">IF(OR(I16=0,J16=0),"      -",IF(ISTEXT(I16),"      -",IF(ISTEXT(J16),"      -",((I16-J16)/I16)*100)))</f>
        <v xml:space="preserve">      -</v>
      </c>
      <c r="L16" s="53"/>
      <c r="M16" s="73"/>
      <c r="N16" s="53"/>
      <c r="O16" s="54"/>
      <c r="P16" s="52"/>
      <c r="Q16" s="53"/>
      <c r="R16" s="2" t="str">
        <f t="shared" ref="R16:R41" si="39">IF(OR(P16=0,Q16=0),"      -",IF(ISTEXT(P16),"      -",IF(ISTEXT(Q16),"      -",((P16-Q16)/P16)*100)))</f>
        <v xml:space="preserve">      -</v>
      </c>
      <c r="S16" s="53"/>
      <c r="T16" s="53"/>
      <c r="U16" s="53"/>
      <c r="V16" s="54"/>
      <c r="W16" s="52"/>
      <c r="X16" s="53"/>
      <c r="Y16" s="2" t="str">
        <f t="shared" ref="Y16:Y41" si="40">IF(OR(W16=0,X16=0),"      -",IF(ISTEXT(W16),"      -",IF(ISTEXT(X16),"      -",((W16-X16)/W16)*100)))</f>
        <v xml:space="preserve">      -</v>
      </c>
      <c r="Z16" s="53"/>
      <c r="AA16" s="53"/>
      <c r="AB16" s="53"/>
      <c r="AC16" s="54"/>
      <c r="AD16" s="74"/>
      <c r="AE16" s="53"/>
      <c r="AF16" s="2" t="str">
        <f t="shared" ref="AF16:AF41" si="41">IF(OR(AD16=0,AE16=0),"      -",IF(ISTEXT(AD16),"      -",IF(ISTEXT(AE16),"      -",((AD16-AE16)/AD16)*100)))</f>
        <v xml:space="preserve">      -</v>
      </c>
      <c r="AG16" s="53"/>
      <c r="AH16" s="53"/>
      <c r="AI16" s="53"/>
      <c r="AJ16" s="54"/>
      <c r="AK16" s="52"/>
      <c r="AL16" s="53"/>
      <c r="AM16" s="2" t="str">
        <f t="shared" ref="AM16:AM41" si="42">IF(OR(AK16=0,AL16=0),"      -",IF(ISTEXT(AK16),"      -",IF(ISTEXT(AL16),"      -",((AK16-AL16)/AK16)*100)))</f>
        <v xml:space="preserve">      -</v>
      </c>
      <c r="AN16" s="53"/>
      <c r="AO16" s="53"/>
      <c r="AP16" s="53"/>
      <c r="AQ16" s="54"/>
      <c r="AR16" s="52"/>
      <c r="AS16" s="53"/>
      <c r="AT16" s="2" t="str">
        <f t="shared" ref="AT16:AT41" si="43">IF(OR(AR16=0,AS16=0),"      -",IF(ISTEXT(AR16),"      -",IF(ISTEXT(AS16),"      -",((AR16-AS16)/AR16)*100)))</f>
        <v xml:space="preserve">      -</v>
      </c>
      <c r="AU16" s="53"/>
      <c r="AV16" s="53"/>
      <c r="AW16" s="53"/>
      <c r="AX16" s="54"/>
      <c r="AY16" s="52"/>
      <c r="AZ16" s="53"/>
      <c r="BA16" s="2" t="str">
        <f t="shared" ref="BA16:BA41" si="44">IF(OR(AY16=0,AZ16=0),"      -",IF(ISTEXT(AY16),"      -",IF(ISTEXT(AZ16),"      -",((AY16-AZ16)/AY16)*100)))</f>
        <v xml:space="preserve">      -</v>
      </c>
      <c r="BB16" s="53"/>
      <c r="BC16" s="53"/>
      <c r="BD16" s="53"/>
      <c r="BE16" s="54"/>
      <c r="BF16" s="52"/>
      <c r="BG16" s="53"/>
      <c r="BH16" s="2" t="str">
        <f t="shared" ref="BH16:BH41" si="45">IF(OR(BF16=0,BG16=0),"      -",IF(ISTEXT(BF16),"      -",IF(ISTEXT(BG16),"      -",((BF16-BG16)/BF16)*100)))</f>
        <v xml:space="preserve">      -</v>
      </c>
      <c r="BI16" s="53"/>
      <c r="BJ16" s="53"/>
      <c r="BK16" s="53"/>
      <c r="BL16" s="54"/>
      <c r="BM16" s="52"/>
      <c r="BN16" s="53"/>
      <c r="BO16" s="2" t="str">
        <f t="shared" ref="BO16:BO41" si="46">IF(OR(BM16=0,BN16=0),"      -",IF(ISTEXT(BM16),"      -",IF(ISTEXT(BN16),"      -",((BM16-BN16)/BM16)*100)))</f>
        <v xml:space="preserve">      -</v>
      </c>
      <c r="BP16" s="53"/>
      <c r="BQ16" s="53"/>
      <c r="BR16" s="53"/>
      <c r="BS16" s="54"/>
      <c r="BT16" s="52"/>
      <c r="BU16" s="53"/>
      <c r="BV16" s="2" t="str">
        <f t="shared" ref="BV16:BV41" si="47">IF(OR(BT16=0,BU16=0),"      -",IF(ISTEXT(BT16),"      -",IF(ISTEXT(BU16),"      -",((BT16-BU16)/BT16)*100)))</f>
        <v xml:space="preserve">      -</v>
      </c>
      <c r="BW16" s="53"/>
      <c r="BX16" s="53"/>
      <c r="BY16" s="53"/>
      <c r="BZ16" s="54"/>
      <c r="CA16" s="52"/>
      <c r="CB16" s="53"/>
      <c r="CC16" s="2" t="str">
        <f t="shared" ref="CC16:CC41" si="48">IF(OR(CA16=0,CB16=0),"      -",IF(ISTEXT(CA16),"      -",IF(ISTEXT(CB16),"      -",((CA16-CB16)/CA16)*100)))</f>
        <v xml:space="preserve">      -</v>
      </c>
      <c r="CD16" s="53"/>
      <c r="CE16" s="53"/>
      <c r="CF16" s="53"/>
      <c r="CG16" s="24"/>
      <c r="CH16" s="22"/>
      <c r="CI16" s="23"/>
      <c r="CJ16" s="2" t="str">
        <f t="shared" ref="CJ16:CJ41" si="49">IF(OR(CH16=0,CI16=0),"      -",IF(ISTEXT(CH16),"      -",IF(ISTEXT(CI16),"      -",((CH16-CI16)/CH16)*100)))</f>
        <v xml:space="preserve">      -</v>
      </c>
      <c r="CK16" s="23"/>
      <c r="CL16" s="23"/>
      <c r="CM16" s="23"/>
      <c r="CN16" s="24"/>
      <c r="CO16" s="22"/>
      <c r="CP16" s="23"/>
      <c r="CQ16" s="2" t="str">
        <f t="shared" ref="CQ16:CQ41" si="50">IF(OR(CO16=0,CP16=0),"      -",IF(ISTEXT(CO16),"      -",IF(ISTEXT(CP16),"      -",((CO16-CP16)/CO16)*100)))</f>
        <v xml:space="preserve">      -</v>
      </c>
      <c r="CR16" s="23"/>
      <c r="CS16" s="23"/>
      <c r="CT16" s="23"/>
      <c r="CU16" s="54"/>
      <c r="CV16" s="52"/>
      <c r="CW16" s="53"/>
      <c r="CX16" s="2" t="str">
        <f t="shared" ref="CX16:CX41" si="51">IF(OR(CV16=0,CW16=0),"      -",IF(ISTEXT(CV16),"      -",IF(ISTEXT(CW16),"      -",((CV16-CW16)/CV16)*100)))</f>
        <v xml:space="preserve">      -</v>
      </c>
      <c r="CY16" s="23"/>
      <c r="CZ16" s="23"/>
      <c r="DA16" s="23"/>
      <c r="DB16" s="24"/>
      <c r="DC16" s="22"/>
      <c r="DD16" s="23"/>
      <c r="DE16" s="2" t="str">
        <f t="shared" ref="DE16:DE41" si="52">IF(OR(DC16=0,DD16=0),"      -",IF(ISTEXT(DC16),"      -",IF(ISTEXT(DD16),"      -",((DC16-DD16)/DC16)*100)))</f>
        <v xml:space="preserve">      -</v>
      </c>
      <c r="DF16" s="53"/>
      <c r="DG16" s="53"/>
      <c r="DH16" s="53"/>
      <c r="DI16" s="54"/>
      <c r="DJ16" s="52"/>
      <c r="DK16" s="53"/>
      <c r="DL16" s="2" t="str">
        <f t="shared" ref="DL16:DL41" si="53">IF(OR(DJ16=0,DK16=0),"      -",IF(ISTEXT(DJ16),"      -",IF(ISTEXT(DK16),"      -",((DJ16-DK16)/DJ16)*100)))</f>
        <v xml:space="preserve">      -</v>
      </c>
      <c r="DM16" s="53"/>
      <c r="DN16" s="53"/>
      <c r="DO16" s="53"/>
      <c r="DP16" s="54"/>
      <c r="DQ16" s="52"/>
      <c r="DR16" s="53"/>
      <c r="DS16" s="2" t="str">
        <f t="shared" ref="DS16:DS41" si="54">IF(OR(DQ16=0,DR16=0),"      -",IF(ISTEXT(DQ16),"      -",IF(ISTEXT(DR16),"      -",((DQ16-DR16)/DQ16)*100)))</f>
        <v xml:space="preserve">      -</v>
      </c>
      <c r="DT16" s="53"/>
      <c r="DU16" s="53"/>
      <c r="DV16" s="53"/>
      <c r="DW16" s="54"/>
      <c r="DX16" s="52"/>
      <c r="DY16" s="53"/>
      <c r="DZ16" s="2" t="str">
        <f t="shared" ref="DZ16:DZ41" si="55">IF(OR(DX16=0,DY16=0),"      -",IF(ISTEXT(DX16),"      -",IF(ISTEXT(DY16),"      -",((DX16-DY16)/DX16)*100)))</f>
        <v xml:space="preserve">      -</v>
      </c>
      <c r="EA16" s="23"/>
      <c r="EB16" s="23"/>
      <c r="EC16" s="23"/>
      <c r="ED16" s="24"/>
      <c r="EE16" s="22"/>
      <c r="EF16" s="23"/>
      <c r="EG16" s="2" t="str">
        <f t="shared" ref="EG16:EG41" si="56">IF(OR(EE16=0,EF16=0),"      -",IF(ISTEXT(EE16),"      -",IF(ISTEXT(EF16),"      -",((EE16-EF16)/EE16)*100)))</f>
        <v xml:space="preserve">      -</v>
      </c>
      <c r="EH16" s="23"/>
      <c r="EI16" s="23"/>
      <c r="EJ16" s="23"/>
      <c r="EK16" s="24"/>
      <c r="EL16" s="22"/>
      <c r="EM16" s="23"/>
      <c r="EN16" s="2" t="str">
        <f t="shared" ref="EN16:EN41" si="57">IF(OR(EL16=0,EM16=0),"      -",IF(ISTEXT(EL16),"      -",IF(ISTEXT(EM16),"      -",((EL16-EM16)/EL16)*100)))</f>
        <v xml:space="preserve">      -</v>
      </c>
      <c r="EO16" s="23"/>
      <c r="EP16" s="23"/>
      <c r="EQ16" s="23"/>
      <c r="ER16" s="54"/>
      <c r="ES16" s="52"/>
      <c r="ET16" s="53"/>
      <c r="EU16" s="2" t="str">
        <f t="shared" ref="EU16:EU41" si="58">IF(OR(ES16=0,ET16=0),"      -",IF(ISTEXT(ES16),"      -",IF(ISTEXT(ET16),"      -",((ES16-ET16)/ES16)*100)))</f>
        <v xml:space="preserve">      -</v>
      </c>
      <c r="EV16" s="53"/>
      <c r="EW16" s="53"/>
      <c r="EX16" s="53"/>
      <c r="EY16" s="24"/>
      <c r="EZ16" s="22"/>
      <c r="FA16" s="23"/>
      <c r="FB16" s="2" t="str">
        <f t="shared" ref="FB16:FB41" si="59">IF(OR(EZ16=0,FA16=0),"      -",IF(ISTEXT(EZ16),"      -",IF(ISTEXT(FA16),"      -",((EZ16-FA16)/EZ16)*100)))</f>
        <v xml:space="preserve">      -</v>
      </c>
      <c r="FC16" s="23"/>
      <c r="FD16" s="23"/>
      <c r="FE16" s="23"/>
      <c r="FF16" s="24"/>
      <c r="FG16" s="22"/>
      <c r="FH16" s="23"/>
      <c r="FI16" s="2" t="str">
        <f t="shared" ref="FI16:FI41" si="60">IF(OR(FG16=0,FH16=0),"      -",IF(ISTEXT(FG16),"      -",IF(ISTEXT(FH16),"      -",((FG16-FH16)/FG16)*100)))</f>
        <v xml:space="preserve">      -</v>
      </c>
      <c r="FJ16" s="23"/>
      <c r="FK16" s="23"/>
      <c r="FL16" s="23"/>
      <c r="FM16" s="24"/>
      <c r="FN16" s="22"/>
      <c r="FO16" s="23"/>
      <c r="FP16" s="2" t="str">
        <f t="shared" ref="FP16:FP41" si="61">IF(OR(FN16=0,FO16=0),"      -",IF(ISTEXT(FN16),"      -",IF(ISTEXT(FO16),"      -",((FN16-FO16)/FN16)*100)))</f>
        <v xml:space="preserve">      -</v>
      </c>
      <c r="FQ16" s="23"/>
      <c r="FR16" s="23"/>
      <c r="FS16" s="23"/>
      <c r="FT16" s="24"/>
      <c r="FU16" s="22"/>
      <c r="FV16" s="23"/>
      <c r="FW16" s="2" t="str">
        <f t="shared" ref="FW16:FW41" si="62">IF(OR(FU16=0,FV16=0),"      -",IF(ISTEXT(FU16),"      -",IF(ISTEXT(FV16),"      -",((FU16-FV16)/FU16)*100)))</f>
        <v xml:space="preserve">      -</v>
      </c>
      <c r="FX16" s="23"/>
      <c r="FY16" s="23"/>
      <c r="FZ16" s="23"/>
      <c r="GA16" s="24"/>
      <c r="GB16" s="22"/>
      <c r="GC16" s="23"/>
      <c r="GD16" s="2" t="str">
        <f t="shared" ref="GD16:GD41" si="63">IF(OR(GB16=0,GC16=0),"      -",IF(ISTEXT(GB16),"      -",IF(ISTEXT(GC16),"      -",((GB16-GC16)/GB16)*100)))</f>
        <v xml:space="preserve">      -</v>
      </c>
      <c r="GE16" s="23"/>
      <c r="GF16" s="23"/>
      <c r="GG16" s="23"/>
      <c r="GH16" s="24"/>
      <c r="GI16" s="22"/>
      <c r="GJ16" s="23"/>
      <c r="GK16" s="2" t="str">
        <f t="shared" ref="GK16:GK41" si="64">IF(OR(GI16=0,GJ16=0),"      -",IF(ISTEXT(GI16),"      -",IF(ISTEXT(GJ16),"      -",((GI16-GJ16)/GI16)*100)))</f>
        <v xml:space="preserve">      -</v>
      </c>
      <c r="GL16" s="23"/>
      <c r="GM16" s="23"/>
      <c r="GN16" s="23"/>
      <c r="GO16" s="24"/>
      <c r="GP16" s="22"/>
      <c r="GQ16" s="23"/>
      <c r="GR16" s="2" t="str">
        <f t="shared" ref="GR16:GR41" si="65">IF(OR(GP16=0,GQ16=0),"      -",IF(ISTEXT(GP16),"      -",IF(ISTEXT(GQ16),"      -",((GP16-GQ16)/GP16)*100)))</f>
        <v xml:space="preserve">      -</v>
      </c>
      <c r="GS16" s="23"/>
      <c r="GT16" s="23"/>
      <c r="GU16" s="23"/>
      <c r="GV16" s="24"/>
      <c r="GW16" s="22"/>
      <c r="GX16" s="23"/>
      <c r="GY16" s="2" t="str">
        <f t="shared" ref="GY16:GY41" si="66">IF(OR(GW16=0,GX16=0),"      -",IF(ISTEXT(GW16),"      -",IF(ISTEXT(GX16),"      -",((GW16-GX16)/GW16)*100)))</f>
        <v xml:space="preserve">      -</v>
      </c>
      <c r="GZ16" s="23"/>
      <c r="HA16" s="23"/>
      <c r="HB16" s="23"/>
      <c r="HC16" s="24"/>
      <c r="HD16" s="22"/>
      <c r="HE16" s="23"/>
      <c r="HF16" s="2" t="str">
        <f t="shared" ref="HF16:HF41" si="67">IF(OR(HD16=0,HE16=0),"      -",IF(ISTEXT(HD16),"      -",IF(ISTEXT(HE16),"      -",((HD16-HE16)/HD16)*100)))</f>
        <v xml:space="preserve">      -</v>
      </c>
      <c r="HG16" s="23"/>
      <c r="HH16" s="23"/>
      <c r="HI16" s="23"/>
      <c r="HJ16" s="24"/>
      <c r="HK16" s="22"/>
      <c r="HL16" s="23"/>
      <c r="HM16" s="2" t="str">
        <f t="shared" ref="HM16:HM41" si="68">IF(OR(HK16=0,HL16=0),"      -",IF(ISTEXT(HK16),"      -",IF(ISTEXT(HL16),"      -",((HK16-HL16)/HK16)*100)))</f>
        <v xml:space="preserve">      -</v>
      </c>
      <c r="HN16" s="23"/>
      <c r="HO16" s="23"/>
      <c r="HP16" s="23"/>
      <c r="HQ16" s="24"/>
      <c r="HR16" s="22"/>
      <c r="HS16" s="23"/>
      <c r="HT16" s="2" t="str">
        <f t="shared" ref="HT16:HT41" si="69">IF(OR(HR16=0,HS16=0),"      -",IF(ISTEXT(HR16),"      -",IF(ISTEXT(HS16),"      -",((HR16-HS16)/HR16)*100)))</f>
        <v xml:space="preserve">      -</v>
      </c>
      <c r="HU16" s="23"/>
      <c r="HV16" s="23"/>
      <c r="HW16" s="23"/>
      <c r="HX16" s="24"/>
      <c r="HY16" s="22"/>
      <c r="HZ16" s="23"/>
      <c r="IA16" s="2" t="str">
        <f t="shared" ref="IA16:IA41" si="70">IF(OR(HY16=0,HZ16=0),"      -",IF(ISTEXT(HY16),"      -",IF(ISTEXT(HZ16),"      -",((HY16-HZ16)/HY16)*100)))</f>
        <v xml:space="preserve">      -</v>
      </c>
      <c r="IB16" s="23"/>
      <c r="IC16" s="23"/>
      <c r="ID16" s="23"/>
      <c r="IE16" s="24"/>
      <c r="IF16" s="22"/>
      <c r="IG16" s="23"/>
      <c r="IH16" s="2" t="str">
        <f t="shared" ref="IH16:IH41" si="71">IF(OR(IF16=0,IG16=0),"      -",IF(ISTEXT(IF16),"      -",IF(ISTEXT(IG16),"      -",((IF16-IG16)/IF16)*100)))</f>
        <v xml:space="preserve">      -</v>
      </c>
      <c r="II16" s="23"/>
      <c r="IJ16" s="23"/>
      <c r="IK16" s="23"/>
      <c r="IL16" s="24"/>
      <c r="IM16" s="22"/>
      <c r="IN16" s="23"/>
      <c r="IO16" s="2" t="str">
        <f t="shared" ref="IO16:IO41" si="72">IF(OR(IM16=0,IN16=0),"      -",IF(ISTEXT(IM16),"      -",IF(ISTEXT(IN16),"      -",((IM16-IN16)/IM16)*100)))</f>
        <v xml:space="preserve">      -</v>
      </c>
      <c r="IP16" s="23"/>
      <c r="IQ16" s="23"/>
      <c r="IR16" s="23"/>
      <c r="IS16" s="24"/>
      <c r="IT16" s="22"/>
      <c r="IU16" s="23"/>
      <c r="IV16" s="2" t="str">
        <f t="shared" ref="IV16:IV41" si="73">IF(OR(IT16=0,IU16=0),"      -",IF(ISTEXT(IT16),"      -",IF(ISTEXT(IU16),"      -",((IT16-IU16)/IT16)*100)))</f>
        <v xml:space="preserve">      -</v>
      </c>
      <c r="IW16" s="23"/>
      <c r="IX16" s="23"/>
      <c r="IY16" s="23"/>
      <c r="IZ16" s="24"/>
    </row>
    <row r="17" spans="1:260" x14ac:dyDescent="0.2">
      <c r="A17" s="18"/>
      <c r="B17" s="52"/>
      <c r="C17" s="53"/>
      <c r="D17" s="2" t="str">
        <f t="shared" si="37"/>
        <v xml:space="preserve">      -</v>
      </c>
      <c r="E17" s="53"/>
      <c r="F17" s="53"/>
      <c r="G17" s="53"/>
      <c r="H17" s="54"/>
      <c r="I17" s="52"/>
      <c r="J17" s="53"/>
      <c r="K17" s="2" t="str">
        <f t="shared" si="38"/>
        <v xml:space="preserve">      -</v>
      </c>
      <c r="L17" s="53"/>
      <c r="M17" s="53"/>
      <c r="N17" s="53"/>
      <c r="O17" s="54"/>
      <c r="P17" s="52"/>
      <c r="Q17" s="53"/>
      <c r="R17" s="2" t="str">
        <f t="shared" si="39"/>
        <v xml:space="preserve">      -</v>
      </c>
      <c r="S17" s="53"/>
      <c r="T17" s="53"/>
      <c r="U17" s="53"/>
      <c r="V17" s="54"/>
      <c r="W17" s="52"/>
      <c r="X17" s="53"/>
      <c r="Y17" s="2" t="str">
        <f t="shared" si="40"/>
        <v xml:space="preserve">      -</v>
      </c>
      <c r="Z17" s="53"/>
      <c r="AA17" s="53"/>
      <c r="AB17" s="53"/>
      <c r="AC17" s="54"/>
      <c r="AD17" s="74"/>
      <c r="AE17" s="53"/>
      <c r="AF17" s="2" t="str">
        <f t="shared" si="41"/>
        <v xml:space="preserve">      -</v>
      </c>
      <c r="AG17" s="53"/>
      <c r="AH17" s="53"/>
      <c r="AI17" s="53"/>
      <c r="AJ17" s="54"/>
      <c r="AK17" s="52"/>
      <c r="AL17" s="53"/>
      <c r="AM17" s="2" t="str">
        <f t="shared" si="42"/>
        <v xml:space="preserve">      -</v>
      </c>
      <c r="AN17" s="53"/>
      <c r="AO17" s="53"/>
      <c r="AP17" s="53"/>
      <c r="AQ17" s="54"/>
      <c r="AR17" s="52"/>
      <c r="AS17" s="53"/>
      <c r="AT17" s="2" t="str">
        <f t="shared" si="43"/>
        <v xml:space="preserve">      -</v>
      </c>
      <c r="AU17" s="53"/>
      <c r="AV17" s="53"/>
      <c r="AW17" s="53"/>
      <c r="AX17" s="54"/>
      <c r="AY17" s="52"/>
      <c r="AZ17" s="53"/>
      <c r="BA17" s="2" t="str">
        <f t="shared" si="44"/>
        <v xml:space="preserve">      -</v>
      </c>
      <c r="BB17" s="53"/>
      <c r="BC17" s="53"/>
      <c r="BD17" s="53"/>
      <c r="BE17" s="54"/>
      <c r="BF17" s="52"/>
      <c r="BG17" s="53"/>
      <c r="BH17" s="2" t="str">
        <f t="shared" si="45"/>
        <v xml:space="preserve">      -</v>
      </c>
      <c r="BI17" s="53"/>
      <c r="BJ17" s="53"/>
      <c r="BK17" s="53"/>
      <c r="BL17" s="54"/>
      <c r="BM17" s="52"/>
      <c r="BN17" s="53"/>
      <c r="BO17" s="2" t="str">
        <f t="shared" si="46"/>
        <v xml:space="preserve">      -</v>
      </c>
      <c r="BP17" s="53"/>
      <c r="BQ17" s="53"/>
      <c r="BR17" s="53"/>
      <c r="BS17" s="54"/>
      <c r="BT17" s="52"/>
      <c r="BU17" s="53"/>
      <c r="BV17" s="2" t="str">
        <f t="shared" si="47"/>
        <v xml:space="preserve">      -</v>
      </c>
      <c r="BW17" s="53"/>
      <c r="BX17" s="53"/>
      <c r="BY17" s="53"/>
      <c r="BZ17" s="54"/>
      <c r="CA17" s="52"/>
      <c r="CB17" s="53"/>
      <c r="CC17" s="2" t="str">
        <f t="shared" si="48"/>
        <v xml:space="preserve">      -</v>
      </c>
      <c r="CD17" s="53"/>
      <c r="CE17" s="53"/>
      <c r="CF17" s="53"/>
      <c r="CG17" s="24"/>
      <c r="CH17" s="22"/>
      <c r="CI17" s="23"/>
      <c r="CJ17" s="2" t="str">
        <f t="shared" si="49"/>
        <v xml:space="preserve">      -</v>
      </c>
      <c r="CK17" s="23"/>
      <c r="CL17" s="23"/>
      <c r="CM17" s="23"/>
      <c r="CN17" s="24"/>
      <c r="CO17" s="22"/>
      <c r="CP17" s="23"/>
      <c r="CQ17" s="2" t="str">
        <f t="shared" si="50"/>
        <v xml:space="preserve">      -</v>
      </c>
      <c r="CR17" s="23"/>
      <c r="CS17" s="23"/>
      <c r="CT17" s="23"/>
      <c r="CU17" s="54"/>
      <c r="CV17" s="52"/>
      <c r="CW17" s="53"/>
      <c r="CX17" s="2" t="str">
        <f t="shared" si="51"/>
        <v xml:space="preserve">      -</v>
      </c>
      <c r="CY17" s="23"/>
      <c r="CZ17" s="23"/>
      <c r="DA17" s="23"/>
      <c r="DB17" s="24"/>
      <c r="DC17" s="22"/>
      <c r="DD17" s="23"/>
      <c r="DE17" s="2" t="str">
        <f t="shared" si="52"/>
        <v xml:space="preserve">      -</v>
      </c>
      <c r="DF17" s="53"/>
      <c r="DG17" s="53"/>
      <c r="DH17" s="53"/>
      <c r="DI17" s="54"/>
      <c r="DJ17" s="52"/>
      <c r="DK17" s="53"/>
      <c r="DL17" s="2" t="str">
        <f t="shared" si="53"/>
        <v xml:space="preserve">      -</v>
      </c>
      <c r="DM17" s="53"/>
      <c r="DN17" s="53"/>
      <c r="DO17" s="53"/>
      <c r="DP17" s="54"/>
      <c r="DQ17" s="52"/>
      <c r="DR17" s="53"/>
      <c r="DS17" s="2" t="str">
        <f t="shared" si="54"/>
        <v xml:space="preserve">      -</v>
      </c>
      <c r="DT17" s="53"/>
      <c r="DU17" s="53"/>
      <c r="DV17" s="53"/>
      <c r="DW17" s="54"/>
      <c r="DX17" s="52"/>
      <c r="DY17" s="53"/>
      <c r="DZ17" s="2" t="str">
        <f t="shared" si="55"/>
        <v xml:space="preserve">      -</v>
      </c>
      <c r="EA17" s="23"/>
      <c r="EB17" s="23"/>
      <c r="EC17" s="23"/>
      <c r="ED17" s="24"/>
      <c r="EE17" s="22"/>
      <c r="EF17" s="23"/>
      <c r="EG17" s="2" t="str">
        <f t="shared" si="56"/>
        <v xml:space="preserve">      -</v>
      </c>
      <c r="EH17" s="23"/>
      <c r="EI17" s="23"/>
      <c r="EJ17" s="23"/>
      <c r="EK17" s="24"/>
      <c r="EL17" s="22"/>
      <c r="EM17" s="23"/>
      <c r="EN17" s="2" t="str">
        <f t="shared" si="57"/>
        <v xml:space="preserve">      -</v>
      </c>
      <c r="EO17" s="23"/>
      <c r="EP17" s="23"/>
      <c r="EQ17" s="23"/>
      <c r="ER17" s="54"/>
      <c r="ES17" s="52"/>
      <c r="ET17" s="53"/>
      <c r="EU17" s="2" t="str">
        <f t="shared" si="58"/>
        <v xml:space="preserve">      -</v>
      </c>
      <c r="EV17" s="53"/>
      <c r="EW17" s="53"/>
      <c r="EX17" s="53"/>
      <c r="EY17" s="24"/>
      <c r="EZ17" s="22"/>
      <c r="FA17" s="23"/>
      <c r="FB17" s="2" t="str">
        <f t="shared" si="59"/>
        <v xml:space="preserve">      -</v>
      </c>
      <c r="FC17" s="23"/>
      <c r="FD17" s="23"/>
      <c r="FE17" s="23"/>
      <c r="FF17" s="24"/>
      <c r="FG17" s="22"/>
      <c r="FH17" s="23"/>
      <c r="FI17" s="2" t="str">
        <f t="shared" si="60"/>
        <v xml:space="preserve">      -</v>
      </c>
      <c r="FJ17" s="23"/>
      <c r="FK17" s="23"/>
      <c r="FL17" s="23"/>
      <c r="FM17" s="24"/>
      <c r="FN17" s="22"/>
      <c r="FO17" s="23"/>
      <c r="FP17" s="2" t="str">
        <f t="shared" si="61"/>
        <v xml:space="preserve">      -</v>
      </c>
      <c r="FQ17" s="23"/>
      <c r="FR17" s="23"/>
      <c r="FS17" s="23"/>
      <c r="FT17" s="24"/>
      <c r="FU17" s="22"/>
      <c r="FV17" s="23"/>
      <c r="FW17" s="2" t="str">
        <f t="shared" si="62"/>
        <v xml:space="preserve">      -</v>
      </c>
      <c r="FX17" s="23"/>
      <c r="FY17" s="23"/>
      <c r="FZ17" s="23"/>
      <c r="GA17" s="24"/>
      <c r="GB17" s="22"/>
      <c r="GC17" s="23"/>
      <c r="GD17" s="2" t="str">
        <f t="shared" si="63"/>
        <v xml:space="preserve">      -</v>
      </c>
      <c r="GE17" s="23"/>
      <c r="GF17" s="23"/>
      <c r="GG17" s="23"/>
      <c r="GH17" s="24"/>
      <c r="GI17" s="22"/>
      <c r="GJ17" s="23"/>
      <c r="GK17" s="2" t="str">
        <f t="shared" si="64"/>
        <v xml:space="preserve">      -</v>
      </c>
      <c r="GL17" s="23"/>
      <c r="GM17" s="23"/>
      <c r="GN17" s="23"/>
      <c r="GO17" s="24"/>
      <c r="GP17" s="22"/>
      <c r="GQ17" s="23"/>
      <c r="GR17" s="2" t="str">
        <f t="shared" si="65"/>
        <v xml:space="preserve">      -</v>
      </c>
      <c r="GS17" s="23"/>
      <c r="GT17" s="23"/>
      <c r="GU17" s="23"/>
      <c r="GV17" s="24"/>
      <c r="GW17" s="22"/>
      <c r="GX17" s="23"/>
      <c r="GY17" s="2" t="str">
        <f t="shared" si="66"/>
        <v xml:space="preserve">      -</v>
      </c>
      <c r="GZ17" s="23"/>
      <c r="HA17" s="23"/>
      <c r="HB17" s="23"/>
      <c r="HC17" s="24"/>
      <c r="HD17" s="22"/>
      <c r="HE17" s="23"/>
      <c r="HF17" s="2" t="str">
        <f t="shared" si="67"/>
        <v xml:space="preserve">      -</v>
      </c>
      <c r="HG17" s="23"/>
      <c r="HH17" s="23"/>
      <c r="HI17" s="23"/>
      <c r="HJ17" s="24"/>
      <c r="HK17" s="22"/>
      <c r="HL17" s="23"/>
      <c r="HM17" s="2" t="str">
        <f t="shared" si="68"/>
        <v xml:space="preserve">      -</v>
      </c>
      <c r="HN17" s="23"/>
      <c r="HO17" s="23"/>
      <c r="HP17" s="23"/>
      <c r="HQ17" s="24"/>
      <c r="HR17" s="22"/>
      <c r="HS17" s="23"/>
      <c r="HT17" s="2" t="str">
        <f t="shared" si="69"/>
        <v xml:space="preserve">      -</v>
      </c>
      <c r="HU17" s="23"/>
      <c r="HV17" s="23"/>
      <c r="HW17" s="23"/>
      <c r="HX17" s="24"/>
      <c r="HY17" s="22"/>
      <c r="HZ17" s="23"/>
      <c r="IA17" s="2" t="str">
        <f t="shared" si="70"/>
        <v xml:space="preserve">      -</v>
      </c>
      <c r="IB17" s="23"/>
      <c r="IC17" s="23"/>
      <c r="ID17" s="23"/>
      <c r="IE17" s="24"/>
      <c r="IF17" s="22"/>
      <c r="IG17" s="23"/>
      <c r="IH17" s="2" t="str">
        <f t="shared" si="71"/>
        <v xml:space="preserve">      -</v>
      </c>
      <c r="II17" s="23"/>
      <c r="IJ17" s="23"/>
      <c r="IK17" s="23"/>
      <c r="IL17" s="24"/>
      <c r="IM17" s="22"/>
      <c r="IN17" s="23"/>
      <c r="IO17" s="2" t="str">
        <f t="shared" si="72"/>
        <v xml:space="preserve">      -</v>
      </c>
      <c r="IP17" s="23"/>
      <c r="IQ17" s="23"/>
      <c r="IR17" s="23"/>
      <c r="IS17" s="24"/>
      <c r="IT17" s="22"/>
      <c r="IU17" s="23"/>
      <c r="IV17" s="2" t="str">
        <f t="shared" si="73"/>
        <v xml:space="preserve">      -</v>
      </c>
      <c r="IW17" s="23"/>
      <c r="IX17" s="23"/>
      <c r="IY17" s="23"/>
      <c r="IZ17" s="24"/>
    </row>
    <row r="18" spans="1:260" x14ac:dyDescent="0.2">
      <c r="A18" s="18"/>
      <c r="B18" s="52"/>
      <c r="C18" s="53"/>
      <c r="D18" s="2" t="str">
        <f t="shared" si="37"/>
        <v xml:space="preserve">      -</v>
      </c>
      <c r="E18" s="53"/>
      <c r="F18" s="53"/>
      <c r="G18" s="53"/>
      <c r="H18" s="54"/>
      <c r="I18" s="52"/>
      <c r="J18" s="53"/>
      <c r="K18" s="2" t="str">
        <f t="shared" si="38"/>
        <v xml:space="preserve">      -</v>
      </c>
      <c r="L18" s="53"/>
      <c r="M18" s="53"/>
      <c r="N18" s="53"/>
      <c r="O18" s="54"/>
      <c r="P18" s="52"/>
      <c r="Q18" s="53"/>
      <c r="R18" s="2" t="str">
        <f t="shared" si="39"/>
        <v xml:space="preserve">      -</v>
      </c>
      <c r="S18" s="53"/>
      <c r="T18" s="53"/>
      <c r="U18" s="53"/>
      <c r="V18" s="54"/>
      <c r="W18" s="52"/>
      <c r="X18" s="53"/>
      <c r="Y18" s="2" t="str">
        <f t="shared" si="40"/>
        <v xml:space="preserve">      -</v>
      </c>
      <c r="Z18" s="53"/>
      <c r="AA18" s="53"/>
      <c r="AB18" s="53"/>
      <c r="AC18" s="54"/>
      <c r="AD18" s="52"/>
      <c r="AE18" s="53"/>
      <c r="AF18" s="2" t="str">
        <f t="shared" si="41"/>
        <v xml:space="preserve">      -</v>
      </c>
      <c r="AG18" s="53"/>
      <c r="AH18" s="53"/>
      <c r="AI18" s="53"/>
      <c r="AJ18" s="54"/>
      <c r="AK18" s="52"/>
      <c r="AL18" s="53"/>
      <c r="AM18" s="2" t="str">
        <f t="shared" si="42"/>
        <v xml:space="preserve">      -</v>
      </c>
      <c r="AN18" s="53"/>
      <c r="AO18" s="53"/>
      <c r="AP18" s="53"/>
      <c r="AQ18" s="54"/>
      <c r="AR18" s="52"/>
      <c r="AS18" s="53"/>
      <c r="AT18" s="2" t="str">
        <f t="shared" si="43"/>
        <v xml:space="preserve">      -</v>
      </c>
      <c r="AU18" s="53"/>
      <c r="AV18" s="53"/>
      <c r="AW18" s="53"/>
      <c r="AX18" s="54"/>
      <c r="AY18" s="52"/>
      <c r="AZ18" s="53"/>
      <c r="BA18" s="2" t="str">
        <f t="shared" si="44"/>
        <v xml:space="preserve">      -</v>
      </c>
      <c r="BB18" s="53"/>
      <c r="BC18" s="53"/>
      <c r="BD18" s="53"/>
      <c r="BE18" s="54"/>
      <c r="BF18" s="52"/>
      <c r="BG18" s="53"/>
      <c r="BH18" s="2" t="str">
        <f t="shared" si="45"/>
        <v xml:space="preserve">      -</v>
      </c>
      <c r="BI18" s="53"/>
      <c r="BJ18" s="53"/>
      <c r="BK18" s="53"/>
      <c r="BL18" s="54"/>
      <c r="BM18" s="52"/>
      <c r="BN18" s="53"/>
      <c r="BO18" s="2" t="str">
        <f t="shared" si="46"/>
        <v xml:space="preserve">      -</v>
      </c>
      <c r="BP18" s="53"/>
      <c r="BQ18" s="53"/>
      <c r="BR18" s="53"/>
      <c r="BS18" s="54"/>
      <c r="BT18" s="52"/>
      <c r="BU18" s="53"/>
      <c r="BV18" s="2" t="str">
        <f t="shared" si="47"/>
        <v xml:space="preserve">      -</v>
      </c>
      <c r="BW18" s="53"/>
      <c r="BX18" s="53"/>
      <c r="BY18" s="53"/>
      <c r="BZ18" s="54"/>
      <c r="CA18" s="52"/>
      <c r="CB18" s="53"/>
      <c r="CC18" s="2" t="str">
        <f t="shared" si="48"/>
        <v xml:space="preserve">      -</v>
      </c>
      <c r="CD18" s="53"/>
      <c r="CE18" s="23"/>
      <c r="CF18" s="23"/>
      <c r="CG18" s="24"/>
      <c r="CH18" s="22"/>
      <c r="CI18" s="23"/>
      <c r="CJ18" s="2" t="str">
        <f t="shared" si="49"/>
        <v xml:space="preserve">      -</v>
      </c>
      <c r="CK18" s="23"/>
      <c r="CL18" s="23"/>
      <c r="CM18" s="23"/>
      <c r="CN18" s="24"/>
      <c r="CO18" s="22"/>
      <c r="CP18" s="23"/>
      <c r="CQ18" s="2" t="str">
        <f t="shared" si="50"/>
        <v xml:space="preserve">      -</v>
      </c>
      <c r="CR18" s="23"/>
      <c r="CS18" s="23"/>
      <c r="CT18" s="23"/>
      <c r="CU18" s="54"/>
      <c r="CV18" s="52"/>
      <c r="CW18" s="53"/>
      <c r="CX18" s="2" t="str">
        <f t="shared" si="51"/>
        <v xml:space="preserve">      -</v>
      </c>
      <c r="CY18" s="23"/>
      <c r="CZ18" s="23"/>
      <c r="DA18" s="23"/>
      <c r="DB18" s="24"/>
      <c r="DC18" s="22"/>
      <c r="DD18" s="23"/>
      <c r="DE18" s="2" t="str">
        <f t="shared" si="52"/>
        <v xml:space="preserve">      -</v>
      </c>
      <c r="DF18" s="53"/>
      <c r="DG18" s="53"/>
      <c r="DH18" s="53"/>
      <c r="DI18" s="54"/>
      <c r="DJ18" s="52"/>
      <c r="DK18" s="53"/>
      <c r="DL18" s="2" t="str">
        <f t="shared" si="53"/>
        <v xml:space="preserve">      -</v>
      </c>
      <c r="DM18" s="53"/>
      <c r="DN18" s="53"/>
      <c r="DO18" s="53"/>
      <c r="DP18" s="54"/>
      <c r="DQ18" s="52"/>
      <c r="DR18" s="53"/>
      <c r="DS18" s="2" t="str">
        <f t="shared" si="54"/>
        <v xml:space="preserve">      -</v>
      </c>
      <c r="DT18" s="53"/>
      <c r="DU18" s="53"/>
      <c r="DV18" s="53"/>
      <c r="DW18" s="54"/>
      <c r="DX18" s="52"/>
      <c r="DY18" s="53"/>
      <c r="DZ18" s="2" t="str">
        <f t="shared" si="55"/>
        <v xml:space="preserve">      -</v>
      </c>
      <c r="EA18" s="23"/>
      <c r="EB18" s="23"/>
      <c r="EC18" s="23"/>
      <c r="ED18" s="24"/>
      <c r="EE18" s="22"/>
      <c r="EF18" s="23"/>
      <c r="EG18" s="2" t="str">
        <f t="shared" si="56"/>
        <v xml:space="preserve">      -</v>
      </c>
      <c r="EH18" s="23"/>
      <c r="EI18" s="23"/>
      <c r="EJ18" s="23"/>
      <c r="EK18" s="24"/>
      <c r="EL18" s="22"/>
      <c r="EM18" s="23"/>
      <c r="EN18" s="2" t="str">
        <f t="shared" si="57"/>
        <v xml:space="preserve">      -</v>
      </c>
      <c r="EO18" s="23"/>
      <c r="EP18" s="23"/>
      <c r="EQ18" s="23"/>
      <c r="ER18" s="54"/>
      <c r="ES18" s="52"/>
      <c r="ET18" s="53"/>
      <c r="EU18" s="2" t="str">
        <f t="shared" si="58"/>
        <v xml:space="preserve">      -</v>
      </c>
      <c r="EV18" s="53"/>
      <c r="EW18" s="53"/>
      <c r="EX18" s="53"/>
      <c r="EY18" s="24"/>
      <c r="EZ18" s="22"/>
      <c r="FA18" s="23"/>
      <c r="FB18" s="2" t="str">
        <f t="shared" si="59"/>
        <v xml:space="preserve">      -</v>
      </c>
      <c r="FC18" s="23"/>
      <c r="FD18" s="23"/>
      <c r="FE18" s="23"/>
      <c r="FF18" s="24"/>
      <c r="FG18" s="22"/>
      <c r="FH18" s="23"/>
      <c r="FI18" s="2" t="str">
        <f t="shared" si="60"/>
        <v xml:space="preserve">      -</v>
      </c>
      <c r="FJ18" s="23"/>
      <c r="FK18" s="23"/>
      <c r="FL18" s="23"/>
      <c r="FM18" s="24"/>
      <c r="FN18" s="22"/>
      <c r="FO18" s="23"/>
      <c r="FP18" s="2" t="str">
        <f t="shared" si="61"/>
        <v xml:space="preserve">      -</v>
      </c>
      <c r="FQ18" s="23"/>
      <c r="FR18" s="23"/>
      <c r="FS18" s="23"/>
      <c r="FT18" s="24"/>
      <c r="FU18" s="22"/>
      <c r="FV18" s="23"/>
      <c r="FW18" s="2" t="str">
        <f t="shared" si="62"/>
        <v xml:space="preserve">      -</v>
      </c>
      <c r="FX18" s="23"/>
      <c r="FY18" s="23"/>
      <c r="FZ18" s="23"/>
      <c r="GA18" s="24"/>
      <c r="GB18" s="22"/>
      <c r="GC18" s="23"/>
      <c r="GD18" s="2" t="str">
        <f t="shared" si="63"/>
        <v xml:space="preserve">      -</v>
      </c>
      <c r="GE18" s="23"/>
      <c r="GF18" s="23"/>
      <c r="GG18" s="23"/>
      <c r="GH18" s="24"/>
      <c r="GI18" s="22"/>
      <c r="GJ18" s="23"/>
      <c r="GK18" s="2" t="str">
        <f t="shared" si="64"/>
        <v xml:space="preserve">      -</v>
      </c>
      <c r="GL18" s="23"/>
      <c r="GM18" s="23"/>
      <c r="GN18" s="23"/>
      <c r="GO18" s="24"/>
      <c r="GP18" s="22"/>
      <c r="GQ18" s="23"/>
      <c r="GR18" s="2" t="str">
        <f t="shared" si="65"/>
        <v xml:space="preserve">      -</v>
      </c>
      <c r="GS18" s="23"/>
      <c r="GT18" s="23"/>
      <c r="GU18" s="23"/>
      <c r="GV18" s="24"/>
      <c r="GW18" s="22"/>
      <c r="GX18" s="23"/>
      <c r="GY18" s="2" t="str">
        <f t="shared" si="66"/>
        <v xml:space="preserve">      -</v>
      </c>
      <c r="GZ18" s="23"/>
      <c r="HA18" s="23"/>
      <c r="HB18" s="23"/>
      <c r="HC18" s="24"/>
      <c r="HD18" s="22"/>
      <c r="HE18" s="23"/>
      <c r="HF18" s="2" t="str">
        <f t="shared" si="67"/>
        <v xml:space="preserve">      -</v>
      </c>
      <c r="HG18" s="23"/>
      <c r="HH18" s="23"/>
      <c r="HI18" s="23"/>
      <c r="HJ18" s="24"/>
      <c r="HK18" s="22"/>
      <c r="HL18" s="23"/>
      <c r="HM18" s="2" t="str">
        <f t="shared" si="68"/>
        <v xml:space="preserve">      -</v>
      </c>
      <c r="HN18" s="23"/>
      <c r="HO18" s="23"/>
      <c r="HP18" s="23"/>
      <c r="HQ18" s="24"/>
      <c r="HR18" s="22"/>
      <c r="HS18" s="23"/>
      <c r="HT18" s="2" t="str">
        <f t="shared" si="69"/>
        <v xml:space="preserve">      -</v>
      </c>
      <c r="HU18" s="23"/>
      <c r="HV18" s="23"/>
      <c r="HW18" s="23"/>
      <c r="HX18" s="24"/>
      <c r="HY18" s="22"/>
      <c r="HZ18" s="23"/>
      <c r="IA18" s="2" t="str">
        <f t="shared" si="70"/>
        <v xml:space="preserve">      -</v>
      </c>
      <c r="IB18" s="23"/>
      <c r="IC18" s="23"/>
      <c r="ID18" s="23"/>
      <c r="IE18" s="24"/>
      <c r="IF18" s="22"/>
      <c r="IG18" s="23"/>
      <c r="IH18" s="2" t="str">
        <f t="shared" si="71"/>
        <v xml:space="preserve">      -</v>
      </c>
      <c r="II18" s="23"/>
      <c r="IJ18" s="23"/>
      <c r="IK18" s="23"/>
      <c r="IL18" s="24"/>
      <c r="IM18" s="22"/>
      <c r="IN18" s="23"/>
      <c r="IO18" s="2" t="str">
        <f t="shared" si="72"/>
        <v xml:space="preserve">      -</v>
      </c>
      <c r="IP18" s="23"/>
      <c r="IQ18" s="23"/>
      <c r="IR18" s="23"/>
      <c r="IS18" s="24"/>
      <c r="IT18" s="22"/>
      <c r="IU18" s="23"/>
      <c r="IV18" s="2" t="str">
        <f t="shared" si="73"/>
        <v xml:space="preserve">      -</v>
      </c>
      <c r="IW18" s="23"/>
      <c r="IX18" s="23"/>
      <c r="IY18" s="23"/>
      <c r="IZ18" s="24"/>
    </row>
    <row r="19" spans="1:260" x14ac:dyDescent="0.2">
      <c r="A19" s="18"/>
      <c r="B19" s="52"/>
      <c r="C19" s="53"/>
      <c r="D19" s="2" t="str">
        <f t="shared" si="37"/>
        <v xml:space="preserve">      -</v>
      </c>
      <c r="E19" s="53"/>
      <c r="F19" s="53"/>
      <c r="G19" s="53"/>
      <c r="H19" s="54"/>
      <c r="I19" s="52"/>
      <c r="J19" s="53"/>
      <c r="K19" s="2" t="str">
        <f t="shared" si="38"/>
        <v xml:space="preserve">      -</v>
      </c>
      <c r="L19" s="53"/>
      <c r="M19" s="53"/>
      <c r="N19" s="53"/>
      <c r="O19" s="54"/>
      <c r="P19" s="52"/>
      <c r="Q19" s="53"/>
      <c r="R19" s="2" t="str">
        <f t="shared" si="39"/>
        <v xml:space="preserve">      -</v>
      </c>
      <c r="S19" s="53"/>
      <c r="T19" s="53"/>
      <c r="U19" s="53"/>
      <c r="V19" s="54"/>
      <c r="W19" s="52"/>
      <c r="X19" s="53"/>
      <c r="Y19" s="2" t="str">
        <f t="shared" si="40"/>
        <v xml:space="preserve">      -</v>
      </c>
      <c r="Z19" s="53"/>
      <c r="AA19" s="53"/>
      <c r="AB19" s="53"/>
      <c r="AC19" s="54"/>
      <c r="AD19" s="52"/>
      <c r="AE19" s="73"/>
      <c r="AF19" s="2" t="str">
        <f t="shared" si="41"/>
        <v xml:space="preserve">      -</v>
      </c>
      <c r="AG19" s="53"/>
      <c r="AH19" s="53"/>
      <c r="AI19" s="53"/>
      <c r="AJ19" s="54"/>
      <c r="AK19" s="52"/>
      <c r="AL19" s="53"/>
      <c r="AM19" s="2" t="str">
        <f t="shared" si="42"/>
        <v xml:space="preserve">      -</v>
      </c>
      <c r="AN19" s="53"/>
      <c r="AO19" s="53"/>
      <c r="AP19" s="53"/>
      <c r="AQ19" s="54"/>
      <c r="AR19" s="52"/>
      <c r="AS19" s="53"/>
      <c r="AT19" s="2" t="str">
        <f t="shared" si="43"/>
        <v xml:space="preserve">      -</v>
      </c>
      <c r="AU19" s="53"/>
      <c r="AV19" s="53"/>
      <c r="AW19" s="53"/>
      <c r="AX19" s="54"/>
      <c r="AY19" s="74"/>
      <c r="AZ19" s="73"/>
      <c r="BA19" s="2" t="str">
        <f t="shared" si="44"/>
        <v xml:space="preserve">      -</v>
      </c>
      <c r="BB19" s="53"/>
      <c r="BC19" s="53"/>
      <c r="BD19" s="53"/>
      <c r="BE19" s="54"/>
      <c r="BF19" s="52"/>
      <c r="BG19" s="53"/>
      <c r="BH19" s="2" t="str">
        <f t="shared" si="45"/>
        <v xml:space="preserve">      -</v>
      </c>
      <c r="BI19" s="53"/>
      <c r="BJ19" s="53"/>
      <c r="BK19" s="53"/>
      <c r="BL19" s="54"/>
      <c r="BM19" s="52"/>
      <c r="BN19" s="53"/>
      <c r="BO19" s="2" t="str">
        <f t="shared" si="46"/>
        <v xml:space="preserve">      -</v>
      </c>
      <c r="BP19" s="53"/>
      <c r="BQ19" s="53"/>
      <c r="BR19" s="53"/>
      <c r="BS19" s="54"/>
      <c r="BT19" s="52"/>
      <c r="BU19" s="53"/>
      <c r="BV19" s="2" t="str">
        <f t="shared" si="47"/>
        <v xml:space="preserve">      -</v>
      </c>
      <c r="BW19" s="53"/>
      <c r="BX19" s="53"/>
      <c r="BY19" s="53"/>
      <c r="BZ19" s="54"/>
      <c r="CA19" s="52"/>
      <c r="CB19" s="53"/>
      <c r="CC19" s="2" t="str">
        <f t="shared" si="48"/>
        <v xml:space="preserve">      -</v>
      </c>
      <c r="CD19" s="53"/>
      <c r="CE19" s="23"/>
      <c r="CF19" s="23"/>
      <c r="CG19" s="24"/>
      <c r="CH19" s="22"/>
      <c r="CI19" s="23"/>
      <c r="CJ19" s="2" t="str">
        <f t="shared" si="49"/>
        <v xml:space="preserve">      -</v>
      </c>
      <c r="CK19" s="23"/>
      <c r="CL19" s="23"/>
      <c r="CM19" s="23"/>
      <c r="CN19" s="24"/>
      <c r="CO19" s="22"/>
      <c r="CP19" s="23"/>
      <c r="CQ19" s="2" t="str">
        <f t="shared" si="50"/>
        <v xml:space="preserve">      -</v>
      </c>
      <c r="CR19" s="23"/>
      <c r="CS19" s="23"/>
      <c r="CT19" s="23"/>
      <c r="CU19" s="54"/>
      <c r="CV19" s="52"/>
      <c r="CW19" s="53"/>
      <c r="CX19" s="2" t="str">
        <f t="shared" si="51"/>
        <v xml:space="preserve">      -</v>
      </c>
      <c r="CY19" s="23"/>
      <c r="CZ19" s="23"/>
      <c r="DA19" s="23"/>
      <c r="DB19" s="24"/>
      <c r="DC19" s="22"/>
      <c r="DD19" s="23"/>
      <c r="DE19" s="2" t="str">
        <f t="shared" si="52"/>
        <v xml:space="preserve">      -</v>
      </c>
      <c r="DF19" s="53"/>
      <c r="DG19" s="53"/>
      <c r="DH19" s="53"/>
      <c r="DI19" s="54"/>
      <c r="DJ19" s="52"/>
      <c r="DK19" s="53"/>
      <c r="DL19" s="2" t="str">
        <f t="shared" si="53"/>
        <v xml:space="preserve">      -</v>
      </c>
      <c r="DM19" s="53"/>
      <c r="DN19" s="53"/>
      <c r="DO19" s="53"/>
      <c r="DP19" s="54"/>
      <c r="DQ19" s="52"/>
      <c r="DR19" s="53"/>
      <c r="DS19" s="2" t="str">
        <f t="shared" si="54"/>
        <v xml:space="preserve">      -</v>
      </c>
      <c r="DT19" s="53"/>
      <c r="DU19" s="53"/>
      <c r="DV19" s="53"/>
      <c r="DW19" s="54"/>
      <c r="DX19" s="52"/>
      <c r="DY19" s="53"/>
      <c r="DZ19" s="2" t="str">
        <f t="shared" si="55"/>
        <v xml:space="preserve">      -</v>
      </c>
      <c r="EA19" s="23"/>
      <c r="EB19" s="23"/>
      <c r="EC19" s="23"/>
      <c r="ED19" s="24"/>
      <c r="EE19" s="22"/>
      <c r="EF19" s="23"/>
      <c r="EG19" s="2" t="str">
        <f t="shared" si="56"/>
        <v xml:space="preserve">      -</v>
      </c>
      <c r="EH19" s="23"/>
      <c r="EI19" s="23"/>
      <c r="EJ19" s="23"/>
      <c r="EK19" s="24"/>
      <c r="EL19" s="22"/>
      <c r="EM19" s="23"/>
      <c r="EN19" s="2" t="str">
        <f t="shared" si="57"/>
        <v xml:space="preserve">      -</v>
      </c>
      <c r="EO19" s="23"/>
      <c r="EP19" s="23"/>
      <c r="EQ19" s="23"/>
      <c r="ER19" s="54"/>
      <c r="ES19" s="52"/>
      <c r="ET19" s="53"/>
      <c r="EU19" s="2" t="str">
        <f t="shared" si="58"/>
        <v xml:space="preserve">      -</v>
      </c>
      <c r="EV19" s="53"/>
      <c r="EW19" s="53"/>
      <c r="EX19" s="53"/>
      <c r="EY19" s="24"/>
      <c r="EZ19" s="22"/>
      <c r="FA19" s="23"/>
      <c r="FB19" s="2" t="str">
        <f t="shared" si="59"/>
        <v xml:space="preserve">      -</v>
      </c>
      <c r="FC19" s="23"/>
      <c r="FD19" s="23"/>
      <c r="FE19" s="23"/>
      <c r="FF19" s="24"/>
      <c r="FG19" s="22"/>
      <c r="FH19" s="23"/>
      <c r="FI19" s="2" t="str">
        <f t="shared" si="60"/>
        <v xml:space="preserve">      -</v>
      </c>
      <c r="FJ19" s="23"/>
      <c r="FK19" s="23"/>
      <c r="FL19" s="23"/>
      <c r="FM19" s="24"/>
      <c r="FN19" s="22"/>
      <c r="FO19" s="23"/>
      <c r="FP19" s="2" t="str">
        <f t="shared" si="61"/>
        <v xml:space="preserve">      -</v>
      </c>
      <c r="FQ19" s="23"/>
      <c r="FR19" s="23"/>
      <c r="FS19" s="23"/>
      <c r="FT19" s="24"/>
      <c r="FU19" s="22"/>
      <c r="FV19" s="23"/>
      <c r="FW19" s="2" t="str">
        <f t="shared" si="62"/>
        <v xml:space="preserve">      -</v>
      </c>
      <c r="FX19" s="23"/>
      <c r="FY19" s="23"/>
      <c r="FZ19" s="23"/>
      <c r="GA19" s="24"/>
      <c r="GB19" s="22"/>
      <c r="GC19" s="23"/>
      <c r="GD19" s="2" t="str">
        <f t="shared" si="63"/>
        <v xml:space="preserve">      -</v>
      </c>
      <c r="GE19" s="23"/>
      <c r="GF19" s="23"/>
      <c r="GG19" s="23"/>
      <c r="GH19" s="24"/>
      <c r="GI19" s="22"/>
      <c r="GJ19" s="23"/>
      <c r="GK19" s="2" t="str">
        <f t="shared" si="64"/>
        <v xml:space="preserve">      -</v>
      </c>
      <c r="GL19" s="23"/>
      <c r="GM19" s="23"/>
      <c r="GN19" s="23"/>
      <c r="GO19" s="24"/>
      <c r="GP19" s="22"/>
      <c r="GQ19" s="23"/>
      <c r="GR19" s="2" t="str">
        <f t="shared" si="65"/>
        <v xml:space="preserve">      -</v>
      </c>
      <c r="GS19" s="23"/>
      <c r="GT19" s="23"/>
      <c r="GU19" s="23"/>
      <c r="GV19" s="24"/>
      <c r="GW19" s="22"/>
      <c r="GX19" s="23"/>
      <c r="GY19" s="2" t="str">
        <f t="shared" si="66"/>
        <v xml:space="preserve">      -</v>
      </c>
      <c r="GZ19" s="23"/>
      <c r="HA19" s="23"/>
      <c r="HB19" s="23"/>
      <c r="HC19" s="24"/>
      <c r="HD19" s="22"/>
      <c r="HE19" s="23"/>
      <c r="HF19" s="2" t="str">
        <f t="shared" si="67"/>
        <v xml:space="preserve">      -</v>
      </c>
      <c r="HG19" s="23"/>
      <c r="HH19" s="23"/>
      <c r="HI19" s="23"/>
      <c r="HJ19" s="24"/>
      <c r="HK19" s="22"/>
      <c r="HL19" s="23"/>
      <c r="HM19" s="2" t="str">
        <f t="shared" si="68"/>
        <v xml:space="preserve">      -</v>
      </c>
      <c r="HN19" s="23"/>
      <c r="HO19" s="23"/>
      <c r="HP19" s="23"/>
      <c r="HQ19" s="24"/>
      <c r="HR19" s="22"/>
      <c r="HS19" s="23"/>
      <c r="HT19" s="2" t="str">
        <f t="shared" si="69"/>
        <v xml:space="preserve">      -</v>
      </c>
      <c r="HU19" s="23"/>
      <c r="HV19" s="23"/>
      <c r="HW19" s="23"/>
      <c r="HX19" s="24"/>
      <c r="HY19" s="22"/>
      <c r="HZ19" s="23"/>
      <c r="IA19" s="2" t="str">
        <f t="shared" si="70"/>
        <v xml:space="preserve">      -</v>
      </c>
      <c r="IB19" s="23"/>
      <c r="IC19" s="23"/>
      <c r="ID19" s="23"/>
      <c r="IE19" s="24"/>
      <c r="IF19" s="22"/>
      <c r="IG19" s="23"/>
      <c r="IH19" s="2" t="str">
        <f t="shared" si="71"/>
        <v xml:space="preserve">      -</v>
      </c>
      <c r="II19" s="23"/>
      <c r="IJ19" s="23"/>
      <c r="IK19" s="23"/>
      <c r="IL19" s="24"/>
      <c r="IM19" s="22"/>
      <c r="IN19" s="23"/>
      <c r="IO19" s="2" t="str">
        <f t="shared" si="72"/>
        <v xml:space="preserve">      -</v>
      </c>
      <c r="IP19" s="23"/>
      <c r="IQ19" s="23"/>
      <c r="IR19" s="23"/>
      <c r="IS19" s="24"/>
      <c r="IT19" s="22"/>
      <c r="IU19" s="23"/>
      <c r="IV19" s="2" t="str">
        <f t="shared" si="73"/>
        <v xml:space="preserve">      -</v>
      </c>
      <c r="IW19" s="23"/>
      <c r="IX19" s="23"/>
      <c r="IY19" s="23"/>
      <c r="IZ19" s="24"/>
    </row>
    <row r="20" spans="1:260" x14ac:dyDescent="0.2">
      <c r="A20" s="18"/>
      <c r="B20" s="52"/>
      <c r="C20" s="53"/>
      <c r="D20" s="2" t="str">
        <f t="shared" si="37"/>
        <v xml:space="preserve">      -</v>
      </c>
      <c r="E20" s="53"/>
      <c r="F20" s="53"/>
      <c r="G20" s="53"/>
      <c r="H20" s="54"/>
      <c r="I20" s="52"/>
      <c r="J20" s="53"/>
      <c r="K20" s="2" t="str">
        <f t="shared" si="38"/>
        <v xml:space="preserve">      -</v>
      </c>
      <c r="L20" s="53"/>
      <c r="M20" s="53"/>
      <c r="N20" s="53"/>
      <c r="O20" s="54"/>
      <c r="P20" s="52"/>
      <c r="Q20" s="53"/>
      <c r="R20" s="2" t="str">
        <f t="shared" si="39"/>
        <v xml:space="preserve">      -</v>
      </c>
      <c r="S20" s="53"/>
      <c r="T20" s="53"/>
      <c r="U20" s="53"/>
      <c r="V20" s="54"/>
      <c r="W20" s="52"/>
      <c r="X20" s="53"/>
      <c r="Y20" s="2" t="str">
        <f t="shared" si="40"/>
        <v xml:space="preserve">      -</v>
      </c>
      <c r="Z20" s="53"/>
      <c r="AA20" s="53"/>
      <c r="AB20" s="53"/>
      <c r="AC20" s="54"/>
      <c r="AD20" s="52"/>
      <c r="AE20" s="53"/>
      <c r="AF20" s="2" t="str">
        <f t="shared" si="41"/>
        <v xml:space="preserve">      -</v>
      </c>
      <c r="AG20" s="53"/>
      <c r="AH20" s="53"/>
      <c r="AI20" s="53"/>
      <c r="AJ20" s="54"/>
      <c r="AK20" s="52"/>
      <c r="AL20" s="53"/>
      <c r="AM20" s="2" t="str">
        <f t="shared" si="42"/>
        <v xml:space="preserve">      -</v>
      </c>
      <c r="AN20" s="53"/>
      <c r="AO20" s="53"/>
      <c r="AP20" s="53"/>
      <c r="AQ20" s="54"/>
      <c r="AR20" s="52"/>
      <c r="AS20" s="53"/>
      <c r="AT20" s="2" t="str">
        <f t="shared" si="43"/>
        <v xml:space="preserve">      -</v>
      </c>
      <c r="AU20" s="53"/>
      <c r="AV20" s="53"/>
      <c r="AW20" s="53"/>
      <c r="AX20" s="54"/>
      <c r="AY20" s="52"/>
      <c r="AZ20" s="53"/>
      <c r="BA20" s="2" t="str">
        <f t="shared" si="44"/>
        <v xml:space="preserve">      -</v>
      </c>
      <c r="BB20" s="53"/>
      <c r="BC20" s="53"/>
      <c r="BD20" s="53"/>
      <c r="BE20" s="54"/>
      <c r="BF20" s="52"/>
      <c r="BG20" s="53"/>
      <c r="BH20" s="2" t="str">
        <f t="shared" si="45"/>
        <v xml:space="preserve">      -</v>
      </c>
      <c r="BI20" s="53"/>
      <c r="BJ20" s="53"/>
      <c r="BK20" s="53"/>
      <c r="BL20" s="54"/>
      <c r="BM20" s="52"/>
      <c r="BN20" s="53"/>
      <c r="BO20" s="2" t="str">
        <f t="shared" si="46"/>
        <v xml:space="preserve">      -</v>
      </c>
      <c r="BP20" s="53"/>
      <c r="BQ20" s="53"/>
      <c r="BR20" s="53"/>
      <c r="BS20" s="54"/>
      <c r="BT20" s="52"/>
      <c r="BU20" s="53"/>
      <c r="BV20" s="2" t="str">
        <f t="shared" si="47"/>
        <v xml:space="preserve">      -</v>
      </c>
      <c r="BW20" s="53"/>
      <c r="BX20" s="53"/>
      <c r="BY20" s="53"/>
      <c r="BZ20" s="54"/>
      <c r="CA20" s="52"/>
      <c r="CB20" s="53"/>
      <c r="CC20" s="2" t="str">
        <f t="shared" si="48"/>
        <v xml:space="preserve">      -</v>
      </c>
      <c r="CD20" s="53"/>
      <c r="CE20" s="23"/>
      <c r="CF20" s="23"/>
      <c r="CG20" s="24"/>
      <c r="CH20" s="22"/>
      <c r="CI20" s="23"/>
      <c r="CJ20" s="2" t="str">
        <f t="shared" si="49"/>
        <v xml:space="preserve">      -</v>
      </c>
      <c r="CK20" s="23"/>
      <c r="CL20" s="23"/>
      <c r="CM20" s="23"/>
      <c r="CN20" s="24"/>
      <c r="CO20" s="22"/>
      <c r="CP20" s="23"/>
      <c r="CQ20" s="2" t="str">
        <f t="shared" si="50"/>
        <v xml:space="preserve">      -</v>
      </c>
      <c r="CR20" s="23"/>
      <c r="CS20" s="23"/>
      <c r="CT20" s="23"/>
      <c r="CU20" s="54"/>
      <c r="CV20" s="52"/>
      <c r="CW20" s="53"/>
      <c r="CX20" s="2" t="str">
        <f t="shared" si="51"/>
        <v xml:space="preserve">      -</v>
      </c>
      <c r="CY20" s="23"/>
      <c r="CZ20" s="23"/>
      <c r="DA20" s="23"/>
      <c r="DB20" s="24"/>
      <c r="DC20" s="22"/>
      <c r="DD20" s="23"/>
      <c r="DE20" s="2" t="str">
        <f t="shared" si="52"/>
        <v xml:space="preserve">      -</v>
      </c>
      <c r="DF20" s="53"/>
      <c r="DG20" s="53"/>
      <c r="DH20" s="53"/>
      <c r="DI20" s="54"/>
      <c r="DJ20" s="52"/>
      <c r="DK20" s="53"/>
      <c r="DL20" s="2" t="str">
        <f t="shared" si="53"/>
        <v xml:space="preserve">      -</v>
      </c>
      <c r="DM20" s="53"/>
      <c r="DN20" s="53"/>
      <c r="DO20" s="53"/>
      <c r="DP20" s="54"/>
      <c r="DQ20" s="52"/>
      <c r="DR20" s="53"/>
      <c r="DS20" s="2" t="str">
        <f t="shared" si="54"/>
        <v xml:space="preserve">      -</v>
      </c>
      <c r="DT20" s="53"/>
      <c r="DU20" s="53"/>
      <c r="DV20" s="53"/>
      <c r="DW20" s="54"/>
      <c r="DX20" s="52"/>
      <c r="DY20" s="53"/>
      <c r="DZ20" s="2" t="str">
        <f t="shared" si="55"/>
        <v xml:space="preserve">      -</v>
      </c>
      <c r="EA20" s="23"/>
      <c r="EB20" s="23"/>
      <c r="EC20" s="23"/>
      <c r="ED20" s="24"/>
      <c r="EE20" s="22"/>
      <c r="EF20" s="23"/>
      <c r="EG20" s="2" t="str">
        <f t="shared" si="56"/>
        <v xml:space="preserve">      -</v>
      </c>
      <c r="EH20" s="23"/>
      <c r="EI20" s="23"/>
      <c r="EJ20" s="23"/>
      <c r="EK20" s="24"/>
      <c r="EL20" s="22"/>
      <c r="EM20" s="23"/>
      <c r="EN20" s="2" t="str">
        <f t="shared" si="57"/>
        <v xml:space="preserve">      -</v>
      </c>
      <c r="EO20" s="23"/>
      <c r="EP20" s="23"/>
      <c r="EQ20" s="23"/>
      <c r="ER20" s="54"/>
      <c r="ES20" s="52"/>
      <c r="ET20" s="53"/>
      <c r="EU20" s="2" t="str">
        <f t="shared" si="58"/>
        <v xml:space="preserve">      -</v>
      </c>
      <c r="EV20" s="53"/>
      <c r="EW20" s="53"/>
      <c r="EX20" s="53"/>
      <c r="EY20" s="24"/>
      <c r="EZ20" s="22"/>
      <c r="FA20" s="23"/>
      <c r="FB20" s="2" t="str">
        <f t="shared" si="59"/>
        <v xml:space="preserve">      -</v>
      </c>
      <c r="FC20" s="23"/>
      <c r="FD20" s="23"/>
      <c r="FE20" s="23"/>
      <c r="FF20" s="24"/>
      <c r="FG20" s="22"/>
      <c r="FH20" s="23"/>
      <c r="FI20" s="2" t="str">
        <f t="shared" si="60"/>
        <v xml:space="preserve">      -</v>
      </c>
      <c r="FJ20" s="23"/>
      <c r="FK20" s="23"/>
      <c r="FL20" s="23"/>
      <c r="FM20" s="24"/>
      <c r="FN20" s="22"/>
      <c r="FO20" s="23"/>
      <c r="FP20" s="2" t="str">
        <f t="shared" si="61"/>
        <v xml:space="preserve">      -</v>
      </c>
      <c r="FQ20" s="23"/>
      <c r="FR20" s="23"/>
      <c r="FS20" s="23"/>
      <c r="FT20" s="24"/>
      <c r="FU20" s="22"/>
      <c r="FV20" s="23"/>
      <c r="FW20" s="2" t="str">
        <f t="shared" si="62"/>
        <v xml:space="preserve">      -</v>
      </c>
      <c r="FX20" s="23"/>
      <c r="FY20" s="23"/>
      <c r="FZ20" s="23"/>
      <c r="GA20" s="24"/>
      <c r="GB20" s="22"/>
      <c r="GC20" s="23"/>
      <c r="GD20" s="2" t="str">
        <f t="shared" si="63"/>
        <v xml:space="preserve">      -</v>
      </c>
      <c r="GE20" s="23"/>
      <c r="GF20" s="23"/>
      <c r="GG20" s="23"/>
      <c r="GH20" s="24"/>
      <c r="GI20" s="22"/>
      <c r="GJ20" s="23"/>
      <c r="GK20" s="2" t="str">
        <f t="shared" si="64"/>
        <v xml:space="preserve">      -</v>
      </c>
      <c r="GL20" s="23"/>
      <c r="GM20" s="23"/>
      <c r="GN20" s="23"/>
      <c r="GO20" s="24"/>
      <c r="GP20" s="22"/>
      <c r="GQ20" s="23"/>
      <c r="GR20" s="2" t="str">
        <f t="shared" si="65"/>
        <v xml:space="preserve">      -</v>
      </c>
      <c r="GS20" s="23"/>
      <c r="GT20" s="23"/>
      <c r="GU20" s="23"/>
      <c r="GV20" s="24"/>
      <c r="GW20" s="22"/>
      <c r="GX20" s="23"/>
      <c r="GY20" s="2" t="str">
        <f t="shared" si="66"/>
        <v xml:space="preserve">      -</v>
      </c>
      <c r="GZ20" s="23"/>
      <c r="HA20" s="23"/>
      <c r="HB20" s="23"/>
      <c r="HC20" s="24"/>
      <c r="HD20" s="22"/>
      <c r="HE20" s="23"/>
      <c r="HF20" s="2" t="str">
        <f t="shared" si="67"/>
        <v xml:space="preserve">      -</v>
      </c>
      <c r="HG20" s="23"/>
      <c r="HH20" s="23"/>
      <c r="HI20" s="23"/>
      <c r="HJ20" s="24"/>
      <c r="HK20" s="22"/>
      <c r="HL20" s="23"/>
      <c r="HM20" s="2" t="str">
        <f t="shared" si="68"/>
        <v xml:space="preserve">      -</v>
      </c>
      <c r="HN20" s="23"/>
      <c r="HO20" s="23"/>
      <c r="HP20" s="23"/>
      <c r="HQ20" s="24"/>
      <c r="HR20" s="22"/>
      <c r="HS20" s="23"/>
      <c r="HT20" s="2" t="str">
        <f t="shared" si="69"/>
        <v xml:space="preserve">      -</v>
      </c>
      <c r="HU20" s="23"/>
      <c r="HV20" s="23"/>
      <c r="HW20" s="23"/>
      <c r="HX20" s="24"/>
      <c r="HY20" s="22"/>
      <c r="HZ20" s="23"/>
      <c r="IA20" s="2" t="str">
        <f t="shared" si="70"/>
        <v xml:space="preserve">      -</v>
      </c>
      <c r="IB20" s="23"/>
      <c r="IC20" s="23"/>
      <c r="ID20" s="23"/>
      <c r="IE20" s="24"/>
      <c r="IF20" s="22"/>
      <c r="IG20" s="23"/>
      <c r="IH20" s="2" t="str">
        <f t="shared" si="71"/>
        <v xml:space="preserve">      -</v>
      </c>
      <c r="II20" s="23"/>
      <c r="IJ20" s="23"/>
      <c r="IK20" s="23"/>
      <c r="IL20" s="24"/>
      <c r="IM20" s="22"/>
      <c r="IN20" s="23"/>
      <c r="IO20" s="2" t="str">
        <f t="shared" si="72"/>
        <v xml:space="preserve">      -</v>
      </c>
      <c r="IP20" s="23"/>
      <c r="IQ20" s="23"/>
      <c r="IR20" s="23"/>
      <c r="IS20" s="24"/>
      <c r="IT20" s="22"/>
      <c r="IU20" s="23"/>
      <c r="IV20" s="2" t="str">
        <f t="shared" si="73"/>
        <v xml:space="preserve">      -</v>
      </c>
      <c r="IW20" s="23"/>
      <c r="IX20" s="23"/>
      <c r="IY20" s="23"/>
      <c r="IZ20" s="24"/>
    </row>
    <row r="21" spans="1:260" x14ac:dyDescent="0.2">
      <c r="A21" s="18"/>
      <c r="B21" s="52"/>
      <c r="C21" s="53"/>
      <c r="D21" s="2" t="str">
        <f t="shared" si="37"/>
        <v xml:space="preserve">      -</v>
      </c>
      <c r="E21" s="53"/>
      <c r="F21" s="53"/>
      <c r="G21" s="53"/>
      <c r="H21" s="54"/>
      <c r="I21" s="52"/>
      <c r="J21" s="53"/>
      <c r="K21" s="2" t="str">
        <f t="shared" si="38"/>
        <v xml:space="preserve">      -</v>
      </c>
      <c r="L21" s="53"/>
      <c r="M21" s="53"/>
      <c r="N21" s="53"/>
      <c r="O21" s="54"/>
      <c r="P21" s="74"/>
      <c r="Q21" s="53"/>
      <c r="R21" s="2" t="str">
        <f t="shared" si="39"/>
        <v xml:space="preserve">      -</v>
      </c>
      <c r="S21" s="53"/>
      <c r="T21" s="53"/>
      <c r="U21" s="53"/>
      <c r="V21" s="54"/>
      <c r="W21" s="74"/>
      <c r="X21" s="53"/>
      <c r="Y21" s="2" t="str">
        <f t="shared" si="40"/>
        <v xml:space="preserve">      -</v>
      </c>
      <c r="Z21" s="53"/>
      <c r="AA21" s="53"/>
      <c r="AB21" s="53"/>
      <c r="AC21" s="54"/>
      <c r="AD21" s="52"/>
      <c r="AE21" s="53"/>
      <c r="AF21" s="2" t="str">
        <f t="shared" si="41"/>
        <v xml:space="preserve">      -</v>
      </c>
      <c r="AG21" s="53"/>
      <c r="AH21" s="53"/>
      <c r="AI21" s="53"/>
      <c r="AJ21" s="54"/>
      <c r="AK21" s="52"/>
      <c r="AL21" s="53"/>
      <c r="AM21" s="2" t="str">
        <f t="shared" si="42"/>
        <v xml:space="preserve">      -</v>
      </c>
      <c r="AN21" s="53"/>
      <c r="AO21" s="53"/>
      <c r="AP21" s="53"/>
      <c r="AQ21" s="54"/>
      <c r="AR21" s="52"/>
      <c r="AS21" s="53"/>
      <c r="AT21" s="2" t="str">
        <f t="shared" si="43"/>
        <v xml:space="preserve">      -</v>
      </c>
      <c r="AU21" s="53"/>
      <c r="AV21" s="53"/>
      <c r="AW21" s="53"/>
      <c r="AX21" s="54"/>
      <c r="AY21" s="52"/>
      <c r="AZ21" s="53"/>
      <c r="BA21" s="2" t="str">
        <f t="shared" si="44"/>
        <v xml:space="preserve">      -</v>
      </c>
      <c r="BB21" s="53"/>
      <c r="BC21" s="53"/>
      <c r="BD21" s="53"/>
      <c r="BE21" s="54"/>
      <c r="BF21" s="52"/>
      <c r="BG21" s="53"/>
      <c r="BH21" s="2" t="str">
        <f t="shared" si="45"/>
        <v xml:space="preserve">      -</v>
      </c>
      <c r="BI21" s="53"/>
      <c r="BJ21" s="53"/>
      <c r="BK21" s="53"/>
      <c r="BL21" s="54"/>
      <c r="BM21" s="52"/>
      <c r="BN21" s="53"/>
      <c r="BO21" s="2" t="str">
        <f t="shared" si="46"/>
        <v xml:space="preserve">      -</v>
      </c>
      <c r="BP21" s="53"/>
      <c r="BQ21" s="53"/>
      <c r="BR21" s="53"/>
      <c r="BS21" s="54"/>
      <c r="BT21" s="52"/>
      <c r="BU21" s="53"/>
      <c r="BV21" s="2" t="str">
        <f t="shared" si="47"/>
        <v xml:space="preserve">      -</v>
      </c>
      <c r="BW21" s="53"/>
      <c r="BX21" s="53"/>
      <c r="BY21" s="53"/>
      <c r="BZ21" s="54"/>
      <c r="CA21" s="52"/>
      <c r="CB21" s="53"/>
      <c r="CC21" s="2" t="str">
        <f t="shared" si="48"/>
        <v xml:space="preserve">      -</v>
      </c>
      <c r="CD21" s="53"/>
      <c r="CE21" s="23"/>
      <c r="CF21" s="23"/>
      <c r="CG21" s="24"/>
      <c r="CH21" s="22"/>
      <c r="CI21" s="23"/>
      <c r="CJ21" s="2" t="str">
        <f t="shared" si="49"/>
        <v xml:space="preserve">      -</v>
      </c>
      <c r="CK21" s="23"/>
      <c r="CL21" s="23"/>
      <c r="CM21" s="23"/>
      <c r="CN21" s="24"/>
      <c r="CO21" s="22"/>
      <c r="CP21" s="23"/>
      <c r="CQ21" s="2" t="str">
        <f t="shared" si="50"/>
        <v xml:space="preserve">      -</v>
      </c>
      <c r="CR21" s="23"/>
      <c r="CS21" s="23"/>
      <c r="CT21" s="23"/>
      <c r="CU21" s="54"/>
      <c r="CV21" s="52"/>
      <c r="CW21" s="53"/>
      <c r="CX21" s="2" t="str">
        <f t="shared" si="51"/>
        <v xml:space="preserve">      -</v>
      </c>
      <c r="CY21" s="23"/>
      <c r="CZ21" s="23"/>
      <c r="DA21" s="23"/>
      <c r="DB21" s="24"/>
      <c r="DC21" s="22"/>
      <c r="DD21" s="23"/>
      <c r="DE21" s="2" t="str">
        <f t="shared" si="52"/>
        <v xml:space="preserve">      -</v>
      </c>
      <c r="DF21" s="53"/>
      <c r="DG21" s="53"/>
      <c r="DH21" s="53"/>
      <c r="DI21" s="54"/>
      <c r="DJ21" s="52"/>
      <c r="DK21" s="53"/>
      <c r="DL21" s="2" t="str">
        <f t="shared" si="53"/>
        <v xml:space="preserve">      -</v>
      </c>
      <c r="DM21" s="53"/>
      <c r="DN21" s="53"/>
      <c r="DO21" s="53"/>
      <c r="DP21" s="54"/>
      <c r="DQ21" s="52"/>
      <c r="DR21" s="53"/>
      <c r="DS21" s="2" t="str">
        <f t="shared" si="54"/>
        <v xml:space="preserve">      -</v>
      </c>
      <c r="DT21" s="53"/>
      <c r="DU21" s="53"/>
      <c r="DV21" s="53"/>
      <c r="DW21" s="54"/>
      <c r="DX21" s="52"/>
      <c r="DY21" s="53"/>
      <c r="DZ21" s="2" t="str">
        <f t="shared" si="55"/>
        <v xml:space="preserve">      -</v>
      </c>
      <c r="EA21" s="23"/>
      <c r="EB21" s="23"/>
      <c r="EC21" s="23"/>
      <c r="ED21" s="24"/>
      <c r="EE21" s="22"/>
      <c r="EF21" s="23"/>
      <c r="EG21" s="2" t="str">
        <f t="shared" si="56"/>
        <v xml:space="preserve">      -</v>
      </c>
      <c r="EH21" s="23"/>
      <c r="EI21" s="23"/>
      <c r="EJ21" s="23"/>
      <c r="EK21" s="24"/>
      <c r="EL21" s="22"/>
      <c r="EM21" s="23"/>
      <c r="EN21" s="2" t="str">
        <f t="shared" si="57"/>
        <v xml:space="preserve">      -</v>
      </c>
      <c r="EO21" s="23"/>
      <c r="EP21" s="23"/>
      <c r="EQ21" s="23"/>
      <c r="ER21" s="54"/>
      <c r="ES21" s="52"/>
      <c r="ET21" s="53"/>
      <c r="EU21" s="2" t="str">
        <f t="shared" si="58"/>
        <v xml:space="preserve">      -</v>
      </c>
      <c r="EV21" s="53"/>
      <c r="EW21" s="53"/>
      <c r="EX21" s="53"/>
      <c r="EY21" s="24"/>
      <c r="EZ21" s="22"/>
      <c r="FA21" s="23"/>
      <c r="FB21" s="2" t="str">
        <f t="shared" si="59"/>
        <v xml:space="preserve">      -</v>
      </c>
      <c r="FC21" s="23"/>
      <c r="FD21" s="23"/>
      <c r="FE21" s="23"/>
      <c r="FF21" s="24"/>
      <c r="FG21" s="22"/>
      <c r="FH21" s="23"/>
      <c r="FI21" s="2" t="str">
        <f t="shared" si="60"/>
        <v xml:space="preserve">      -</v>
      </c>
      <c r="FJ21" s="23"/>
      <c r="FK21" s="23"/>
      <c r="FL21" s="23"/>
      <c r="FM21" s="24"/>
      <c r="FN21" s="22"/>
      <c r="FO21" s="23"/>
      <c r="FP21" s="2" t="str">
        <f t="shared" si="61"/>
        <v xml:space="preserve">      -</v>
      </c>
      <c r="FQ21" s="23"/>
      <c r="FR21" s="23"/>
      <c r="FS21" s="23"/>
      <c r="FT21" s="24"/>
      <c r="FU21" s="22"/>
      <c r="FV21" s="23"/>
      <c r="FW21" s="2" t="str">
        <f t="shared" si="62"/>
        <v xml:space="preserve">      -</v>
      </c>
      <c r="FX21" s="23"/>
      <c r="FY21" s="23"/>
      <c r="FZ21" s="23"/>
      <c r="GA21" s="24"/>
      <c r="GB21" s="22"/>
      <c r="GC21" s="23"/>
      <c r="GD21" s="2" t="str">
        <f t="shared" si="63"/>
        <v xml:space="preserve">      -</v>
      </c>
      <c r="GE21" s="23"/>
      <c r="GF21" s="23"/>
      <c r="GG21" s="23"/>
      <c r="GH21" s="24"/>
      <c r="GI21" s="22"/>
      <c r="GJ21" s="23"/>
      <c r="GK21" s="2" t="str">
        <f t="shared" si="64"/>
        <v xml:space="preserve">      -</v>
      </c>
      <c r="GL21" s="23"/>
      <c r="GM21" s="23"/>
      <c r="GN21" s="23"/>
      <c r="GO21" s="24"/>
      <c r="GP21" s="22"/>
      <c r="GQ21" s="23"/>
      <c r="GR21" s="2" t="str">
        <f t="shared" si="65"/>
        <v xml:space="preserve">      -</v>
      </c>
      <c r="GS21" s="23"/>
      <c r="GT21" s="23"/>
      <c r="GU21" s="23"/>
      <c r="GV21" s="24"/>
      <c r="GW21" s="22"/>
      <c r="GX21" s="23"/>
      <c r="GY21" s="2" t="str">
        <f t="shared" si="66"/>
        <v xml:space="preserve">      -</v>
      </c>
      <c r="GZ21" s="23"/>
      <c r="HA21" s="23"/>
      <c r="HB21" s="23"/>
      <c r="HC21" s="24"/>
      <c r="HD21" s="22"/>
      <c r="HE21" s="23"/>
      <c r="HF21" s="2" t="str">
        <f t="shared" si="67"/>
        <v xml:space="preserve">      -</v>
      </c>
      <c r="HG21" s="23"/>
      <c r="HH21" s="23"/>
      <c r="HI21" s="23"/>
      <c r="HJ21" s="24"/>
      <c r="HK21" s="22"/>
      <c r="HL21" s="23"/>
      <c r="HM21" s="2" t="str">
        <f t="shared" si="68"/>
        <v xml:space="preserve">      -</v>
      </c>
      <c r="HN21" s="23"/>
      <c r="HO21" s="23"/>
      <c r="HP21" s="23"/>
      <c r="HQ21" s="24"/>
      <c r="HR21" s="22"/>
      <c r="HS21" s="23"/>
      <c r="HT21" s="2" t="str">
        <f t="shared" si="69"/>
        <v xml:space="preserve">      -</v>
      </c>
      <c r="HU21" s="23"/>
      <c r="HV21" s="23"/>
      <c r="HW21" s="23"/>
      <c r="HX21" s="24"/>
      <c r="HY21" s="22"/>
      <c r="HZ21" s="23"/>
      <c r="IA21" s="2" t="str">
        <f t="shared" si="70"/>
        <v xml:space="preserve">      -</v>
      </c>
      <c r="IB21" s="23"/>
      <c r="IC21" s="23"/>
      <c r="ID21" s="23"/>
      <c r="IE21" s="24"/>
      <c r="IF21" s="22"/>
      <c r="IG21" s="23"/>
      <c r="IH21" s="2" t="str">
        <f t="shared" si="71"/>
        <v xml:space="preserve">      -</v>
      </c>
      <c r="II21" s="23"/>
      <c r="IJ21" s="23"/>
      <c r="IK21" s="23"/>
      <c r="IL21" s="24"/>
      <c r="IM21" s="22"/>
      <c r="IN21" s="23"/>
      <c r="IO21" s="2" t="str">
        <f t="shared" si="72"/>
        <v xml:space="preserve">      -</v>
      </c>
      <c r="IP21" s="23"/>
      <c r="IQ21" s="23"/>
      <c r="IR21" s="23"/>
      <c r="IS21" s="24"/>
      <c r="IT21" s="22"/>
      <c r="IU21" s="23"/>
      <c r="IV21" s="2" t="str">
        <f t="shared" si="73"/>
        <v xml:space="preserve">      -</v>
      </c>
      <c r="IW21" s="23"/>
      <c r="IX21" s="23"/>
      <c r="IY21" s="23"/>
      <c r="IZ21" s="24"/>
    </row>
    <row r="22" spans="1:260" x14ac:dyDescent="0.2">
      <c r="A22" s="18"/>
      <c r="B22" s="52"/>
      <c r="C22" s="53"/>
      <c r="D22" s="2" t="str">
        <f t="shared" si="37"/>
        <v xml:space="preserve">      -</v>
      </c>
      <c r="E22" s="53"/>
      <c r="F22" s="53"/>
      <c r="G22" s="53"/>
      <c r="H22" s="54"/>
      <c r="I22" s="52"/>
      <c r="J22" s="53"/>
      <c r="K22" s="2" t="str">
        <f t="shared" si="38"/>
        <v xml:space="preserve">      -</v>
      </c>
      <c r="L22" s="53"/>
      <c r="M22" s="53"/>
      <c r="N22" s="53"/>
      <c r="O22" s="54"/>
      <c r="P22" s="52"/>
      <c r="Q22" s="53"/>
      <c r="R22" s="2" t="str">
        <f t="shared" si="39"/>
        <v xml:space="preserve">      -</v>
      </c>
      <c r="S22" s="53"/>
      <c r="T22" s="53"/>
      <c r="U22" s="53"/>
      <c r="V22" s="54"/>
      <c r="W22" s="52"/>
      <c r="X22" s="53"/>
      <c r="Y22" s="2" t="str">
        <f t="shared" si="40"/>
        <v xml:space="preserve">      -</v>
      </c>
      <c r="Z22" s="53"/>
      <c r="AA22" s="53"/>
      <c r="AB22" s="53"/>
      <c r="AC22" s="54"/>
      <c r="AD22" s="52"/>
      <c r="AE22" s="53"/>
      <c r="AF22" s="2" t="str">
        <f t="shared" si="41"/>
        <v xml:space="preserve">      -</v>
      </c>
      <c r="AG22" s="53"/>
      <c r="AH22" s="53"/>
      <c r="AI22" s="53"/>
      <c r="AJ22" s="54"/>
      <c r="AK22" s="52"/>
      <c r="AL22" s="53"/>
      <c r="AM22" s="2" t="str">
        <f t="shared" si="42"/>
        <v xml:space="preserve">      -</v>
      </c>
      <c r="AN22" s="53"/>
      <c r="AO22" s="53"/>
      <c r="AP22" s="53"/>
      <c r="AQ22" s="54"/>
      <c r="AR22" s="52"/>
      <c r="AS22" s="53"/>
      <c r="AT22" s="2" t="str">
        <f t="shared" si="43"/>
        <v xml:space="preserve">      -</v>
      </c>
      <c r="AU22" s="53"/>
      <c r="AV22" s="53"/>
      <c r="AW22" s="53"/>
      <c r="AX22" s="54"/>
      <c r="AY22" s="52"/>
      <c r="AZ22" s="53"/>
      <c r="BA22" s="2" t="str">
        <f t="shared" si="44"/>
        <v xml:space="preserve">      -</v>
      </c>
      <c r="BB22" s="53"/>
      <c r="BC22" s="53"/>
      <c r="BD22" s="53"/>
      <c r="BE22" s="54"/>
      <c r="BF22" s="74"/>
      <c r="BG22" s="53"/>
      <c r="BH22" s="2" t="str">
        <f t="shared" si="45"/>
        <v xml:space="preserve">      -</v>
      </c>
      <c r="BI22" s="53"/>
      <c r="BJ22" s="53"/>
      <c r="BK22" s="53"/>
      <c r="BL22" s="54"/>
      <c r="BM22" s="52"/>
      <c r="BN22" s="53"/>
      <c r="BO22" s="2" t="str">
        <f t="shared" si="46"/>
        <v xml:space="preserve">      -</v>
      </c>
      <c r="BP22" s="53"/>
      <c r="BQ22" s="53"/>
      <c r="BR22" s="53"/>
      <c r="BS22" s="54"/>
      <c r="BT22" s="52"/>
      <c r="BU22" s="53"/>
      <c r="BV22" s="2" t="str">
        <f t="shared" si="47"/>
        <v xml:space="preserve">      -</v>
      </c>
      <c r="BW22" s="53"/>
      <c r="BX22" s="53"/>
      <c r="BY22" s="53"/>
      <c r="BZ22" s="54"/>
      <c r="CA22" s="52"/>
      <c r="CB22" s="53"/>
      <c r="CC22" s="2" t="str">
        <f t="shared" si="48"/>
        <v xml:space="preserve">      -</v>
      </c>
      <c r="CD22" s="53"/>
      <c r="CE22" s="23"/>
      <c r="CF22" s="23"/>
      <c r="CG22" s="24"/>
      <c r="CH22" s="22"/>
      <c r="CI22" s="23"/>
      <c r="CJ22" s="2" t="str">
        <f t="shared" si="49"/>
        <v xml:space="preserve">      -</v>
      </c>
      <c r="CK22" s="23"/>
      <c r="CL22" s="23"/>
      <c r="CM22" s="23"/>
      <c r="CN22" s="24"/>
      <c r="CO22" s="22"/>
      <c r="CP22" s="23"/>
      <c r="CQ22" s="2" t="str">
        <f t="shared" si="50"/>
        <v xml:space="preserve">      -</v>
      </c>
      <c r="CR22" s="23"/>
      <c r="CS22" s="23"/>
      <c r="CT22" s="23"/>
      <c r="CU22" s="54"/>
      <c r="CV22" s="52"/>
      <c r="CW22" s="53"/>
      <c r="CX22" s="2" t="str">
        <f t="shared" si="51"/>
        <v xml:space="preserve">      -</v>
      </c>
      <c r="CY22" s="23"/>
      <c r="CZ22" s="23"/>
      <c r="DA22" s="23"/>
      <c r="DB22" s="24"/>
      <c r="DC22" s="22"/>
      <c r="DD22" s="23"/>
      <c r="DE22" s="2" t="str">
        <f t="shared" si="52"/>
        <v xml:space="preserve">      -</v>
      </c>
      <c r="DF22" s="53"/>
      <c r="DG22" s="53"/>
      <c r="DH22" s="53"/>
      <c r="DI22" s="54"/>
      <c r="DJ22" s="52"/>
      <c r="DK22" s="53"/>
      <c r="DL22" s="2" t="str">
        <f t="shared" si="53"/>
        <v xml:space="preserve">      -</v>
      </c>
      <c r="DM22" s="53"/>
      <c r="DN22" s="53"/>
      <c r="DO22" s="53"/>
      <c r="DP22" s="54"/>
      <c r="DQ22" s="52"/>
      <c r="DR22" s="53"/>
      <c r="DS22" s="2" t="str">
        <f t="shared" si="54"/>
        <v xml:space="preserve">      -</v>
      </c>
      <c r="DT22" s="53"/>
      <c r="DU22" s="53"/>
      <c r="DV22" s="53"/>
      <c r="DW22" s="54"/>
      <c r="DX22" s="52"/>
      <c r="DY22" s="53"/>
      <c r="DZ22" s="2" t="str">
        <f t="shared" si="55"/>
        <v xml:space="preserve">      -</v>
      </c>
      <c r="EA22" s="23"/>
      <c r="EB22" s="23"/>
      <c r="EC22" s="23"/>
      <c r="ED22" s="24"/>
      <c r="EE22" s="22"/>
      <c r="EF22" s="23"/>
      <c r="EG22" s="2" t="str">
        <f t="shared" si="56"/>
        <v xml:space="preserve">      -</v>
      </c>
      <c r="EH22" s="23"/>
      <c r="EI22" s="23"/>
      <c r="EJ22" s="23"/>
      <c r="EK22" s="24"/>
      <c r="EL22" s="22"/>
      <c r="EM22" s="23"/>
      <c r="EN22" s="2" t="str">
        <f t="shared" si="57"/>
        <v xml:space="preserve">      -</v>
      </c>
      <c r="EO22" s="23"/>
      <c r="EP22" s="23"/>
      <c r="EQ22" s="23"/>
      <c r="ER22" s="54"/>
      <c r="ES22" s="52"/>
      <c r="ET22" s="53"/>
      <c r="EU22" s="2" t="str">
        <f t="shared" si="58"/>
        <v xml:space="preserve">      -</v>
      </c>
      <c r="EV22" s="53"/>
      <c r="EW22" s="53"/>
      <c r="EX22" s="53"/>
      <c r="EY22" s="24"/>
      <c r="EZ22" s="22"/>
      <c r="FA22" s="23"/>
      <c r="FB22" s="2" t="str">
        <f t="shared" si="59"/>
        <v xml:space="preserve">      -</v>
      </c>
      <c r="FC22" s="23"/>
      <c r="FD22" s="23"/>
      <c r="FE22" s="23"/>
      <c r="FF22" s="24"/>
      <c r="FG22" s="22"/>
      <c r="FH22" s="23"/>
      <c r="FI22" s="2" t="str">
        <f t="shared" si="60"/>
        <v xml:space="preserve">      -</v>
      </c>
      <c r="FJ22" s="23"/>
      <c r="FK22" s="23"/>
      <c r="FL22" s="23"/>
      <c r="FM22" s="24"/>
      <c r="FN22" s="22"/>
      <c r="FO22" s="23"/>
      <c r="FP22" s="2" t="str">
        <f t="shared" si="61"/>
        <v xml:space="preserve">      -</v>
      </c>
      <c r="FQ22" s="23"/>
      <c r="FR22" s="23"/>
      <c r="FS22" s="23"/>
      <c r="FT22" s="24"/>
      <c r="FU22" s="22"/>
      <c r="FV22" s="23"/>
      <c r="FW22" s="2" t="str">
        <f t="shared" si="62"/>
        <v xml:space="preserve">      -</v>
      </c>
      <c r="FX22" s="23"/>
      <c r="FY22" s="23"/>
      <c r="FZ22" s="23"/>
      <c r="GA22" s="24"/>
      <c r="GB22" s="22"/>
      <c r="GC22" s="23"/>
      <c r="GD22" s="2" t="str">
        <f t="shared" si="63"/>
        <v xml:space="preserve">      -</v>
      </c>
      <c r="GE22" s="23"/>
      <c r="GF22" s="23"/>
      <c r="GG22" s="23"/>
      <c r="GH22" s="24"/>
      <c r="GI22" s="22"/>
      <c r="GJ22" s="23"/>
      <c r="GK22" s="2" t="str">
        <f t="shared" si="64"/>
        <v xml:space="preserve">      -</v>
      </c>
      <c r="GL22" s="23"/>
      <c r="GM22" s="23"/>
      <c r="GN22" s="23"/>
      <c r="GO22" s="24"/>
      <c r="GP22" s="22"/>
      <c r="GQ22" s="23"/>
      <c r="GR22" s="2" t="str">
        <f t="shared" si="65"/>
        <v xml:space="preserve">      -</v>
      </c>
      <c r="GS22" s="23"/>
      <c r="GT22" s="23"/>
      <c r="GU22" s="23"/>
      <c r="GV22" s="24"/>
      <c r="GW22" s="22"/>
      <c r="GX22" s="23"/>
      <c r="GY22" s="2" t="str">
        <f t="shared" si="66"/>
        <v xml:space="preserve">      -</v>
      </c>
      <c r="GZ22" s="23"/>
      <c r="HA22" s="23"/>
      <c r="HB22" s="23"/>
      <c r="HC22" s="24"/>
      <c r="HD22" s="22"/>
      <c r="HE22" s="23"/>
      <c r="HF22" s="2" t="str">
        <f t="shared" si="67"/>
        <v xml:space="preserve">      -</v>
      </c>
      <c r="HG22" s="23"/>
      <c r="HH22" s="23"/>
      <c r="HI22" s="23"/>
      <c r="HJ22" s="24"/>
      <c r="HK22" s="22"/>
      <c r="HL22" s="23"/>
      <c r="HM22" s="2" t="str">
        <f t="shared" si="68"/>
        <v xml:space="preserve">      -</v>
      </c>
      <c r="HN22" s="23"/>
      <c r="HO22" s="23"/>
      <c r="HP22" s="23"/>
      <c r="HQ22" s="24"/>
      <c r="HR22" s="22"/>
      <c r="HS22" s="23"/>
      <c r="HT22" s="2" t="str">
        <f t="shared" si="69"/>
        <v xml:space="preserve">      -</v>
      </c>
      <c r="HU22" s="23"/>
      <c r="HV22" s="23"/>
      <c r="HW22" s="23"/>
      <c r="HX22" s="24"/>
      <c r="HY22" s="22"/>
      <c r="HZ22" s="23"/>
      <c r="IA22" s="2" t="str">
        <f t="shared" si="70"/>
        <v xml:space="preserve">      -</v>
      </c>
      <c r="IB22" s="23"/>
      <c r="IC22" s="23"/>
      <c r="ID22" s="23"/>
      <c r="IE22" s="24"/>
      <c r="IF22" s="22"/>
      <c r="IG22" s="23"/>
      <c r="IH22" s="2" t="str">
        <f t="shared" si="71"/>
        <v xml:space="preserve">      -</v>
      </c>
      <c r="II22" s="23"/>
      <c r="IJ22" s="23"/>
      <c r="IK22" s="23"/>
      <c r="IL22" s="24"/>
      <c r="IM22" s="22"/>
      <c r="IN22" s="23"/>
      <c r="IO22" s="2" t="str">
        <f t="shared" si="72"/>
        <v xml:space="preserve">      -</v>
      </c>
      <c r="IP22" s="23"/>
      <c r="IQ22" s="23"/>
      <c r="IR22" s="23"/>
      <c r="IS22" s="24"/>
      <c r="IT22" s="22"/>
      <c r="IU22" s="23"/>
      <c r="IV22" s="2" t="str">
        <f t="shared" si="73"/>
        <v xml:space="preserve">      -</v>
      </c>
      <c r="IW22" s="23"/>
      <c r="IX22" s="23"/>
      <c r="IY22" s="23"/>
      <c r="IZ22" s="24"/>
    </row>
    <row r="23" spans="1:260" x14ac:dyDescent="0.2">
      <c r="A23" s="18"/>
      <c r="B23" s="52"/>
      <c r="C23" s="53"/>
      <c r="D23" s="2" t="str">
        <f t="shared" si="37"/>
        <v xml:space="preserve">      -</v>
      </c>
      <c r="E23" s="53"/>
      <c r="F23" s="53"/>
      <c r="G23" s="53"/>
      <c r="H23" s="54"/>
      <c r="I23" s="52"/>
      <c r="J23" s="53"/>
      <c r="K23" s="2" t="str">
        <f t="shared" si="38"/>
        <v xml:space="preserve">      -</v>
      </c>
      <c r="L23" s="53"/>
      <c r="M23" s="53"/>
      <c r="N23" s="53"/>
      <c r="O23" s="54"/>
      <c r="P23" s="52"/>
      <c r="Q23" s="53"/>
      <c r="R23" s="2" t="str">
        <f t="shared" si="39"/>
        <v xml:space="preserve">      -</v>
      </c>
      <c r="S23" s="53"/>
      <c r="T23" s="53"/>
      <c r="U23" s="53"/>
      <c r="V23" s="54"/>
      <c r="W23" s="52"/>
      <c r="X23" s="53"/>
      <c r="Y23" s="2" t="str">
        <f t="shared" si="40"/>
        <v xml:space="preserve">      -</v>
      </c>
      <c r="Z23" s="53"/>
      <c r="AA23" s="53"/>
      <c r="AB23" s="53"/>
      <c r="AC23" s="54"/>
      <c r="AD23" s="52"/>
      <c r="AE23" s="53"/>
      <c r="AF23" s="2" t="str">
        <f t="shared" si="41"/>
        <v xml:space="preserve">      -</v>
      </c>
      <c r="AG23" s="53"/>
      <c r="AH23" s="53"/>
      <c r="AI23" s="53"/>
      <c r="AJ23" s="54"/>
      <c r="AK23" s="52"/>
      <c r="AL23" s="53"/>
      <c r="AM23" s="2" t="str">
        <f t="shared" si="42"/>
        <v xml:space="preserve">      -</v>
      </c>
      <c r="AN23" s="53"/>
      <c r="AO23" s="53"/>
      <c r="AP23" s="53"/>
      <c r="AQ23" s="54"/>
      <c r="AR23" s="52"/>
      <c r="AS23" s="53"/>
      <c r="AT23" s="2" t="str">
        <f t="shared" si="43"/>
        <v xml:space="preserve">      -</v>
      </c>
      <c r="AU23" s="53"/>
      <c r="AV23" s="53"/>
      <c r="AW23" s="53"/>
      <c r="AX23" s="54"/>
      <c r="AY23" s="52"/>
      <c r="AZ23" s="53"/>
      <c r="BA23" s="2" t="str">
        <f t="shared" si="44"/>
        <v xml:space="preserve">      -</v>
      </c>
      <c r="BB23" s="53"/>
      <c r="BC23" s="53"/>
      <c r="BD23" s="53"/>
      <c r="BE23" s="54"/>
      <c r="BF23" s="52"/>
      <c r="BG23" s="53"/>
      <c r="BH23" s="2" t="str">
        <f t="shared" si="45"/>
        <v xml:space="preserve">      -</v>
      </c>
      <c r="BI23" s="53"/>
      <c r="BJ23" s="53"/>
      <c r="BK23" s="53"/>
      <c r="BL23" s="54"/>
      <c r="BM23" s="52"/>
      <c r="BN23" s="53"/>
      <c r="BO23" s="2" t="str">
        <f t="shared" si="46"/>
        <v xml:space="preserve">      -</v>
      </c>
      <c r="BP23" s="53"/>
      <c r="BQ23" s="53"/>
      <c r="BR23" s="53"/>
      <c r="BS23" s="54"/>
      <c r="BT23" s="52"/>
      <c r="BU23" s="53"/>
      <c r="BV23" s="2" t="str">
        <f t="shared" si="47"/>
        <v xml:space="preserve">      -</v>
      </c>
      <c r="BW23" s="53"/>
      <c r="BX23" s="53"/>
      <c r="BY23" s="53"/>
      <c r="BZ23" s="54"/>
      <c r="CA23" s="52"/>
      <c r="CB23" s="53"/>
      <c r="CC23" s="2" t="str">
        <f t="shared" si="48"/>
        <v xml:space="preserve">      -</v>
      </c>
      <c r="CD23" s="53"/>
      <c r="CE23" s="23"/>
      <c r="CF23" s="23"/>
      <c r="CG23" s="24"/>
      <c r="CH23" s="22"/>
      <c r="CI23" s="23"/>
      <c r="CJ23" s="2" t="str">
        <f t="shared" si="49"/>
        <v xml:space="preserve">      -</v>
      </c>
      <c r="CK23" s="23"/>
      <c r="CL23" s="23"/>
      <c r="CM23" s="23"/>
      <c r="CN23" s="24"/>
      <c r="CO23" s="22"/>
      <c r="CP23" s="23"/>
      <c r="CQ23" s="2" t="str">
        <f t="shared" si="50"/>
        <v xml:space="preserve">      -</v>
      </c>
      <c r="CR23" s="23"/>
      <c r="CS23" s="23"/>
      <c r="CT23" s="23"/>
      <c r="CU23" s="54"/>
      <c r="CV23" s="52"/>
      <c r="CW23" s="53"/>
      <c r="CX23" s="2" t="str">
        <f t="shared" si="51"/>
        <v xml:space="preserve">      -</v>
      </c>
      <c r="CY23" s="23"/>
      <c r="CZ23" s="23"/>
      <c r="DA23" s="23"/>
      <c r="DB23" s="24"/>
      <c r="DC23" s="22"/>
      <c r="DD23" s="23"/>
      <c r="DE23" s="2" t="str">
        <f t="shared" si="52"/>
        <v xml:space="preserve">      -</v>
      </c>
      <c r="DF23" s="53"/>
      <c r="DG23" s="53"/>
      <c r="DH23" s="53"/>
      <c r="DI23" s="54"/>
      <c r="DJ23" s="52"/>
      <c r="DK23" s="53"/>
      <c r="DL23" s="2" t="str">
        <f t="shared" si="53"/>
        <v xml:space="preserve">      -</v>
      </c>
      <c r="DM23" s="53"/>
      <c r="DN23" s="53"/>
      <c r="DO23" s="53"/>
      <c r="DP23" s="54"/>
      <c r="DQ23" s="52"/>
      <c r="DR23" s="53"/>
      <c r="DS23" s="2" t="str">
        <f t="shared" si="54"/>
        <v xml:space="preserve">      -</v>
      </c>
      <c r="DT23" s="53"/>
      <c r="DU23" s="53"/>
      <c r="DV23" s="53"/>
      <c r="DW23" s="54"/>
      <c r="DX23" s="52"/>
      <c r="DY23" s="53"/>
      <c r="DZ23" s="2" t="str">
        <f t="shared" si="55"/>
        <v xml:space="preserve">      -</v>
      </c>
      <c r="EA23" s="23"/>
      <c r="EB23" s="23"/>
      <c r="EC23" s="23"/>
      <c r="ED23" s="24"/>
      <c r="EE23" s="22"/>
      <c r="EF23" s="23"/>
      <c r="EG23" s="2" t="str">
        <f t="shared" si="56"/>
        <v xml:space="preserve">      -</v>
      </c>
      <c r="EH23" s="23"/>
      <c r="EI23" s="23"/>
      <c r="EJ23" s="23"/>
      <c r="EK23" s="24"/>
      <c r="EL23" s="22"/>
      <c r="EM23" s="23"/>
      <c r="EN23" s="2" t="str">
        <f t="shared" si="57"/>
        <v xml:space="preserve">      -</v>
      </c>
      <c r="EO23" s="23"/>
      <c r="EP23" s="23"/>
      <c r="EQ23" s="23"/>
      <c r="ER23" s="54"/>
      <c r="ES23" s="52"/>
      <c r="ET23" s="53"/>
      <c r="EU23" s="2" t="str">
        <f t="shared" si="58"/>
        <v xml:space="preserve">      -</v>
      </c>
      <c r="EV23" s="53"/>
      <c r="EW23" s="53"/>
      <c r="EX23" s="53"/>
      <c r="EY23" s="24"/>
      <c r="EZ23" s="22"/>
      <c r="FA23" s="23"/>
      <c r="FB23" s="2" t="str">
        <f t="shared" si="59"/>
        <v xml:space="preserve">      -</v>
      </c>
      <c r="FC23" s="23"/>
      <c r="FD23" s="23"/>
      <c r="FE23" s="23"/>
      <c r="FF23" s="24"/>
      <c r="FG23" s="22"/>
      <c r="FH23" s="23"/>
      <c r="FI23" s="2" t="str">
        <f t="shared" si="60"/>
        <v xml:space="preserve">      -</v>
      </c>
      <c r="FJ23" s="23"/>
      <c r="FK23" s="23"/>
      <c r="FL23" s="23"/>
      <c r="FM23" s="24"/>
      <c r="FN23" s="22"/>
      <c r="FO23" s="23"/>
      <c r="FP23" s="2" t="str">
        <f t="shared" si="61"/>
        <v xml:space="preserve">      -</v>
      </c>
      <c r="FQ23" s="23"/>
      <c r="FR23" s="23"/>
      <c r="FS23" s="23"/>
      <c r="FT23" s="24"/>
      <c r="FU23" s="22"/>
      <c r="FV23" s="23"/>
      <c r="FW23" s="2" t="str">
        <f t="shared" si="62"/>
        <v xml:space="preserve">      -</v>
      </c>
      <c r="FX23" s="23"/>
      <c r="FY23" s="23"/>
      <c r="FZ23" s="23"/>
      <c r="GA23" s="24"/>
      <c r="GB23" s="22"/>
      <c r="GC23" s="23"/>
      <c r="GD23" s="2" t="str">
        <f t="shared" si="63"/>
        <v xml:space="preserve">      -</v>
      </c>
      <c r="GE23" s="23"/>
      <c r="GF23" s="23"/>
      <c r="GG23" s="23"/>
      <c r="GH23" s="24"/>
      <c r="GI23" s="22"/>
      <c r="GJ23" s="23"/>
      <c r="GK23" s="2" t="str">
        <f t="shared" si="64"/>
        <v xml:space="preserve">      -</v>
      </c>
      <c r="GL23" s="23"/>
      <c r="GM23" s="23"/>
      <c r="GN23" s="23"/>
      <c r="GO23" s="24"/>
      <c r="GP23" s="22"/>
      <c r="GQ23" s="23"/>
      <c r="GR23" s="2" t="str">
        <f t="shared" si="65"/>
        <v xml:space="preserve">      -</v>
      </c>
      <c r="GS23" s="23"/>
      <c r="GT23" s="23"/>
      <c r="GU23" s="23"/>
      <c r="GV23" s="24"/>
      <c r="GW23" s="22"/>
      <c r="GX23" s="23"/>
      <c r="GY23" s="2" t="str">
        <f t="shared" si="66"/>
        <v xml:space="preserve">      -</v>
      </c>
      <c r="GZ23" s="23"/>
      <c r="HA23" s="23"/>
      <c r="HB23" s="23"/>
      <c r="HC23" s="24"/>
      <c r="HD23" s="22"/>
      <c r="HE23" s="23"/>
      <c r="HF23" s="2" t="str">
        <f t="shared" si="67"/>
        <v xml:space="preserve">      -</v>
      </c>
      <c r="HG23" s="23"/>
      <c r="HH23" s="23"/>
      <c r="HI23" s="23"/>
      <c r="HJ23" s="24"/>
      <c r="HK23" s="22"/>
      <c r="HL23" s="23"/>
      <c r="HM23" s="2" t="str">
        <f t="shared" si="68"/>
        <v xml:space="preserve">      -</v>
      </c>
      <c r="HN23" s="23"/>
      <c r="HO23" s="23"/>
      <c r="HP23" s="23"/>
      <c r="HQ23" s="24"/>
      <c r="HR23" s="22"/>
      <c r="HS23" s="23"/>
      <c r="HT23" s="2" t="str">
        <f t="shared" si="69"/>
        <v xml:space="preserve">      -</v>
      </c>
      <c r="HU23" s="23"/>
      <c r="HV23" s="23"/>
      <c r="HW23" s="23"/>
      <c r="HX23" s="24"/>
      <c r="HY23" s="22"/>
      <c r="HZ23" s="23"/>
      <c r="IA23" s="2" t="str">
        <f t="shared" si="70"/>
        <v xml:space="preserve">      -</v>
      </c>
      <c r="IB23" s="23"/>
      <c r="IC23" s="23"/>
      <c r="ID23" s="23"/>
      <c r="IE23" s="24"/>
      <c r="IF23" s="22"/>
      <c r="IG23" s="23"/>
      <c r="IH23" s="2" t="str">
        <f t="shared" si="71"/>
        <v xml:space="preserve">      -</v>
      </c>
      <c r="II23" s="23"/>
      <c r="IJ23" s="23"/>
      <c r="IK23" s="23"/>
      <c r="IL23" s="24"/>
      <c r="IM23" s="22"/>
      <c r="IN23" s="23"/>
      <c r="IO23" s="2" t="str">
        <f t="shared" si="72"/>
        <v xml:space="preserve">      -</v>
      </c>
      <c r="IP23" s="23"/>
      <c r="IQ23" s="23"/>
      <c r="IR23" s="23"/>
      <c r="IS23" s="24"/>
      <c r="IT23" s="22"/>
      <c r="IU23" s="23"/>
      <c r="IV23" s="2" t="str">
        <f t="shared" si="73"/>
        <v xml:space="preserve">      -</v>
      </c>
      <c r="IW23" s="23"/>
      <c r="IX23" s="23"/>
      <c r="IY23" s="23"/>
      <c r="IZ23" s="24"/>
    </row>
    <row r="24" spans="1:260" x14ac:dyDescent="0.2">
      <c r="A24" s="70"/>
      <c r="B24" s="52"/>
      <c r="C24" s="53"/>
      <c r="D24" s="2" t="str">
        <f t="shared" si="37"/>
        <v xml:space="preserve">      -</v>
      </c>
      <c r="E24" s="53"/>
      <c r="F24" s="53"/>
      <c r="G24" s="53"/>
      <c r="H24" s="54"/>
      <c r="I24" s="52"/>
      <c r="J24" s="53"/>
      <c r="K24" s="2" t="str">
        <f t="shared" si="38"/>
        <v xml:space="preserve">      -</v>
      </c>
      <c r="L24" s="53"/>
      <c r="M24" s="53"/>
      <c r="N24" s="53"/>
      <c r="O24" s="54"/>
      <c r="P24" s="52"/>
      <c r="Q24" s="53"/>
      <c r="R24" s="2" t="str">
        <f t="shared" si="39"/>
        <v xml:space="preserve">      -</v>
      </c>
      <c r="S24" s="53"/>
      <c r="T24" s="53"/>
      <c r="U24" s="53"/>
      <c r="V24" s="54"/>
      <c r="W24" s="52"/>
      <c r="X24" s="53"/>
      <c r="Y24" s="2" t="str">
        <f t="shared" si="40"/>
        <v xml:space="preserve">      -</v>
      </c>
      <c r="Z24" s="53"/>
      <c r="AA24" s="53"/>
      <c r="AB24" s="53"/>
      <c r="AC24" s="54"/>
      <c r="AD24" s="52"/>
      <c r="AE24" s="53"/>
      <c r="AF24" s="2" t="str">
        <f t="shared" si="41"/>
        <v xml:space="preserve">      -</v>
      </c>
      <c r="AG24" s="53"/>
      <c r="AH24" s="53"/>
      <c r="AI24" s="53"/>
      <c r="AJ24" s="54"/>
      <c r="AK24" s="52"/>
      <c r="AL24" s="53"/>
      <c r="AM24" s="2" t="str">
        <f t="shared" si="42"/>
        <v xml:space="preserve">      -</v>
      </c>
      <c r="AN24" s="53"/>
      <c r="AO24" s="53"/>
      <c r="AP24" s="53"/>
      <c r="AQ24" s="54"/>
      <c r="AR24" s="52"/>
      <c r="AS24" s="53"/>
      <c r="AT24" s="2" t="str">
        <f t="shared" si="43"/>
        <v xml:space="preserve">      -</v>
      </c>
      <c r="AU24" s="53"/>
      <c r="AV24" s="53"/>
      <c r="AW24" s="53"/>
      <c r="AX24" s="54"/>
      <c r="AY24" s="52"/>
      <c r="AZ24" s="53"/>
      <c r="BA24" s="2" t="str">
        <f t="shared" si="44"/>
        <v xml:space="preserve">      -</v>
      </c>
      <c r="BB24" s="53"/>
      <c r="BC24" s="53"/>
      <c r="BD24" s="53"/>
      <c r="BE24" s="54"/>
      <c r="BF24" s="52"/>
      <c r="BG24" s="53"/>
      <c r="BH24" s="2" t="str">
        <f t="shared" si="45"/>
        <v xml:space="preserve">      -</v>
      </c>
      <c r="BI24" s="53"/>
      <c r="BJ24" s="53"/>
      <c r="BK24" s="53"/>
      <c r="BL24" s="54"/>
      <c r="BM24" s="52"/>
      <c r="BN24" s="53"/>
      <c r="BO24" s="2" t="str">
        <f t="shared" si="46"/>
        <v xml:space="preserve">      -</v>
      </c>
      <c r="BP24" s="53"/>
      <c r="BQ24" s="53"/>
      <c r="BR24" s="53"/>
      <c r="BS24" s="54"/>
      <c r="BT24" s="52"/>
      <c r="BU24" s="53"/>
      <c r="BV24" s="2" t="str">
        <f t="shared" si="47"/>
        <v xml:space="preserve">      -</v>
      </c>
      <c r="BW24" s="53"/>
      <c r="BX24" s="53"/>
      <c r="BY24" s="53"/>
      <c r="BZ24" s="54"/>
      <c r="CA24" s="52"/>
      <c r="CB24" s="53"/>
      <c r="CC24" s="2" t="str">
        <f t="shared" si="48"/>
        <v xml:space="preserve">      -</v>
      </c>
      <c r="CD24" s="53"/>
      <c r="CE24" s="23"/>
      <c r="CF24" s="23"/>
      <c r="CG24" s="24"/>
      <c r="CH24" s="22"/>
      <c r="CI24" s="23"/>
      <c r="CJ24" s="2" t="str">
        <f t="shared" si="49"/>
        <v xml:space="preserve">      -</v>
      </c>
      <c r="CK24" s="23"/>
      <c r="CL24" s="23"/>
      <c r="CM24" s="23"/>
      <c r="CN24" s="24"/>
      <c r="CO24" s="22"/>
      <c r="CP24" s="23"/>
      <c r="CQ24" s="2" t="str">
        <f t="shared" si="50"/>
        <v xml:space="preserve">      -</v>
      </c>
      <c r="CR24" s="23"/>
      <c r="CS24" s="23"/>
      <c r="CT24" s="23"/>
      <c r="CU24" s="54"/>
      <c r="CV24" s="52"/>
      <c r="CW24" s="53"/>
      <c r="CX24" s="2" t="str">
        <f t="shared" si="51"/>
        <v xml:space="preserve">      -</v>
      </c>
      <c r="CY24" s="23"/>
      <c r="CZ24" s="23"/>
      <c r="DA24" s="23"/>
      <c r="DB24" s="24"/>
      <c r="DC24" s="22"/>
      <c r="DD24" s="23"/>
      <c r="DE24" s="2" t="str">
        <f t="shared" si="52"/>
        <v xml:space="preserve">      -</v>
      </c>
      <c r="DF24" s="53"/>
      <c r="DG24" s="53"/>
      <c r="DH24" s="53"/>
      <c r="DI24" s="54"/>
      <c r="DJ24" s="52"/>
      <c r="DK24" s="53"/>
      <c r="DL24" s="2" t="str">
        <f t="shared" si="53"/>
        <v xml:space="preserve">      -</v>
      </c>
      <c r="DM24" s="53"/>
      <c r="DN24" s="53"/>
      <c r="DO24" s="53"/>
      <c r="DP24" s="54"/>
      <c r="DQ24" s="52"/>
      <c r="DR24" s="53"/>
      <c r="DS24" s="2" t="str">
        <f t="shared" si="54"/>
        <v xml:space="preserve">      -</v>
      </c>
      <c r="DT24" s="53"/>
      <c r="DU24" s="53"/>
      <c r="DV24" s="53"/>
      <c r="DW24" s="54"/>
      <c r="DX24" s="52"/>
      <c r="DY24" s="53"/>
      <c r="DZ24" s="2" t="str">
        <f t="shared" si="55"/>
        <v xml:space="preserve">      -</v>
      </c>
      <c r="EA24" s="23"/>
      <c r="EB24" s="23"/>
      <c r="EC24" s="23"/>
      <c r="ED24" s="24"/>
      <c r="EE24" s="22"/>
      <c r="EF24" s="23"/>
      <c r="EG24" s="2" t="str">
        <f t="shared" si="56"/>
        <v xml:space="preserve">      -</v>
      </c>
      <c r="EH24" s="23"/>
      <c r="EI24" s="23"/>
      <c r="EJ24" s="23"/>
      <c r="EK24" s="24"/>
      <c r="EL24" s="22"/>
      <c r="EM24" s="23"/>
      <c r="EN24" s="2" t="str">
        <f t="shared" si="57"/>
        <v xml:space="preserve">      -</v>
      </c>
      <c r="EO24" s="23"/>
      <c r="EP24" s="23"/>
      <c r="EQ24" s="23"/>
      <c r="ER24" s="54"/>
      <c r="ES24" s="52"/>
      <c r="ET24" s="53"/>
      <c r="EU24" s="2" t="str">
        <f t="shared" si="58"/>
        <v xml:space="preserve">      -</v>
      </c>
      <c r="EV24" s="53"/>
      <c r="EW24" s="53"/>
      <c r="EX24" s="53"/>
      <c r="EY24" s="24"/>
      <c r="EZ24" s="22"/>
      <c r="FA24" s="23"/>
      <c r="FB24" s="2" t="str">
        <f t="shared" si="59"/>
        <v xml:space="preserve">      -</v>
      </c>
      <c r="FC24" s="23"/>
      <c r="FD24" s="23"/>
      <c r="FE24" s="23"/>
      <c r="FF24" s="24"/>
      <c r="FG24" s="22"/>
      <c r="FH24" s="23"/>
      <c r="FI24" s="2" t="str">
        <f t="shared" si="60"/>
        <v xml:space="preserve">      -</v>
      </c>
      <c r="FJ24" s="23"/>
      <c r="FK24" s="23"/>
      <c r="FL24" s="23"/>
      <c r="FM24" s="24"/>
      <c r="FN24" s="22"/>
      <c r="FO24" s="23"/>
      <c r="FP24" s="2" t="str">
        <f t="shared" si="61"/>
        <v xml:space="preserve">      -</v>
      </c>
      <c r="FQ24" s="23"/>
      <c r="FR24" s="23"/>
      <c r="FS24" s="23"/>
      <c r="FT24" s="24"/>
      <c r="FU24" s="22"/>
      <c r="FV24" s="23"/>
      <c r="FW24" s="2" t="str">
        <f t="shared" si="62"/>
        <v xml:space="preserve">      -</v>
      </c>
      <c r="FX24" s="23"/>
      <c r="FY24" s="23"/>
      <c r="FZ24" s="23"/>
      <c r="GA24" s="24"/>
      <c r="GB24" s="22"/>
      <c r="GC24" s="23"/>
      <c r="GD24" s="2" t="str">
        <f t="shared" si="63"/>
        <v xml:space="preserve">      -</v>
      </c>
      <c r="GE24" s="23"/>
      <c r="GF24" s="23"/>
      <c r="GG24" s="23"/>
      <c r="GH24" s="24"/>
      <c r="GI24" s="22"/>
      <c r="GJ24" s="23"/>
      <c r="GK24" s="2" t="str">
        <f t="shared" si="64"/>
        <v xml:space="preserve">      -</v>
      </c>
      <c r="GL24" s="23"/>
      <c r="GM24" s="23"/>
      <c r="GN24" s="23"/>
      <c r="GO24" s="24"/>
      <c r="GP24" s="22"/>
      <c r="GQ24" s="23"/>
      <c r="GR24" s="2" t="str">
        <f t="shared" si="65"/>
        <v xml:space="preserve">      -</v>
      </c>
      <c r="GS24" s="23"/>
      <c r="GT24" s="23"/>
      <c r="GU24" s="23"/>
      <c r="GV24" s="24"/>
      <c r="GW24" s="22"/>
      <c r="GX24" s="23"/>
      <c r="GY24" s="2" t="str">
        <f t="shared" si="66"/>
        <v xml:space="preserve">      -</v>
      </c>
      <c r="GZ24" s="23"/>
      <c r="HA24" s="23"/>
      <c r="HB24" s="23"/>
      <c r="HC24" s="24"/>
      <c r="HD24" s="22"/>
      <c r="HE24" s="23"/>
      <c r="HF24" s="2" t="str">
        <f t="shared" si="67"/>
        <v xml:space="preserve">      -</v>
      </c>
      <c r="HG24" s="23"/>
      <c r="HH24" s="23"/>
      <c r="HI24" s="23"/>
      <c r="HJ24" s="24"/>
      <c r="HK24" s="22"/>
      <c r="HL24" s="23"/>
      <c r="HM24" s="2" t="str">
        <f t="shared" si="68"/>
        <v xml:space="preserve">      -</v>
      </c>
      <c r="HN24" s="23"/>
      <c r="HO24" s="23"/>
      <c r="HP24" s="23"/>
      <c r="HQ24" s="24"/>
      <c r="HR24" s="22"/>
      <c r="HS24" s="23"/>
      <c r="HT24" s="2" t="str">
        <f t="shared" si="69"/>
        <v xml:space="preserve">      -</v>
      </c>
      <c r="HU24" s="23"/>
      <c r="HV24" s="23"/>
      <c r="HW24" s="23"/>
      <c r="HX24" s="24"/>
      <c r="HY24" s="22"/>
      <c r="HZ24" s="23"/>
      <c r="IA24" s="2" t="str">
        <f t="shared" si="70"/>
        <v xml:space="preserve">      -</v>
      </c>
      <c r="IB24" s="23"/>
      <c r="IC24" s="23"/>
      <c r="ID24" s="23"/>
      <c r="IE24" s="24"/>
      <c r="IF24" s="22"/>
      <c r="IG24" s="23"/>
      <c r="IH24" s="2" t="str">
        <f t="shared" si="71"/>
        <v xml:space="preserve">      -</v>
      </c>
      <c r="II24" s="23"/>
      <c r="IJ24" s="23"/>
      <c r="IK24" s="23"/>
      <c r="IL24" s="24"/>
      <c r="IM24" s="22"/>
      <c r="IN24" s="23"/>
      <c r="IO24" s="2" t="str">
        <f t="shared" si="72"/>
        <v xml:space="preserve">      -</v>
      </c>
      <c r="IP24" s="23"/>
      <c r="IQ24" s="23"/>
      <c r="IR24" s="23"/>
      <c r="IS24" s="24"/>
      <c r="IT24" s="22"/>
      <c r="IU24" s="23"/>
      <c r="IV24" s="2" t="str">
        <f t="shared" si="73"/>
        <v xml:space="preserve">      -</v>
      </c>
      <c r="IW24" s="23"/>
      <c r="IX24" s="23"/>
      <c r="IY24" s="23"/>
      <c r="IZ24" s="24"/>
    </row>
    <row r="25" spans="1:260" x14ac:dyDescent="0.2">
      <c r="A25" s="18"/>
      <c r="B25" s="52"/>
      <c r="C25" s="53"/>
      <c r="D25" s="2" t="str">
        <f t="shared" si="37"/>
        <v xml:space="preserve">      -</v>
      </c>
      <c r="E25" s="53"/>
      <c r="F25" s="53"/>
      <c r="G25" s="53"/>
      <c r="H25" s="54"/>
      <c r="I25" s="52"/>
      <c r="J25" s="53"/>
      <c r="K25" s="2" t="str">
        <f t="shared" si="38"/>
        <v xml:space="preserve">      -</v>
      </c>
      <c r="L25" s="53"/>
      <c r="M25" s="53"/>
      <c r="N25" s="53"/>
      <c r="O25" s="54"/>
      <c r="P25" s="52"/>
      <c r="Q25" s="53"/>
      <c r="R25" s="2" t="str">
        <f t="shared" si="39"/>
        <v xml:space="preserve">      -</v>
      </c>
      <c r="S25" s="53"/>
      <c r="T25" s="53"/>
      <c r="U25" s="53"/>
      <c r="V25" s="54"/>
      <c r="W25" s="52"/>
      <c r="X25" s="53"/>
      <c r="Y25" s="2" t="str">
        <f t="shared" si="40"/>
        <v xml:space="preserve">      -</v>
      </c>
      <c r="Z25" s="53"/>
      <c r="AA25" s="53"/>
      <c r="AB25" s="53"/>
      <c r="AC25" s="54"/>
      <c r="AD25" s="52"/>
      <c r="AE25" s="53"/>
      <c r="AF25" s="2" t="str">
        <f t="shared" si="41"/>
        <v xml:space="preserve">      -</v>
      </c>
      <c r="AG25" s="53"/>
      <c r="AH25" s="53"/>
      <c r="AI25" s="53"/>
      <c r="AJ25" s="54"/>
      <c r="AK25" s="52"/>
      <c r="AL25" s="53"/>
      <c r="AM25" s="2" t="str">
        <f t="shared" si="42"/>
        <v xml:space="preserve">      -</v>
      </c>
      <c r="AN25" s="53"/>
      <c r="AO25" s="53"/>
      <c r="AP25" s="53"/>
      <c r="AQ25" s="54"/>
      <c r="AR25" s="52"/>
      <c r="AS25" s="53"/>
      <c r="AT25" s="2" t="str">
        <f t="shared" si="43"/>
        <v xml:space="preserve">      -</v>
      </c>
      <c r="AU25" s="53"/>
      <c r="AV25" s="53"/>
      <c r="AW25" s="53"/>
      <c r="AX25" s="54"/>
      <c r="AY25" s="52"/>
      <c r="AZ25" s="53"/>
      <c r="BA25" s="2" t="str">
        <f t="shared" si="44"/>
        <v xml:space="preserve">      -</v>
      </c>
      <c r="BB25" s="53"/>
      <c r="BC25" s="53"/>
      <c r="BD25" s="53"/>
      <c r="BE25" s="54"/>
      <c r="BF25" s="52"/>
      <c r="BG25" s="53"/>
      <c r="BH25" s="2" t="str">
        <f t="shared" si="45"/>
        <v xml:space="preserve">      -</v>
      </c>
      <c r="BI25" s="53"/>
      <c r="BJ25" s="53"/>
      <c r="BK25" s="53"/>
      <c r="BL25" s="54"/>
      <c r="BM25" s="52"/>
      <c r="BN25" s="53"/>
      <c r="BO25" s="2" t="str">
        <f t="shared" si="46"/>
        <v xml:space="preserve">      -</v>
      </c>
      <c r="BP25" s="53"/>
      <c r="BQ25" s="53"/>
      <c r="BR25" s="53"/>
      <c r="BS25" s="54"/>
      <c r="BT25" s="52"/>
      <c r="BU25" s="53"/>
      <c r="BV25" s="2" t="str">
        <f t="shared" si="47"/>
        <v xml:space="preserve">      -</v>
      </c>
      <c r="BW25" s="53"/>
      <c r="BX25" s="53"/>
      <c r="BY25" s="53"/>
      <c r="BZ25" s="54"/>
      <c r="CA25" s="52"/>
      <c r="CB25" s="53"/>
      <c r="CC25" s="2" t="str">
        <f t="shared" si="48"/>
        <v xml:space="preserve">      -</v>
      </c>
      <c r="CD25" s="53"/>
      <c r="CE25" s="23"/>
      <c r="CF25" s="23"/>
      <c r="CG25" s="24"/>
      <c r="CH25" s="22"/>
      <c r="CI25" s="23"/>
      <c r="CJ25" s="2" t="str">
        <f t="shared" si="49"/>
        <v xml:space="preserve">      -</v>
      </c>
      <c r="CK25" s="23"/>
      <c r="CL25" s="23"/>
      <c r="CM25" s="23"/>
      <c r="CN25" s="24"/>
      <c r="CO25" s="22"/>
      <c r="CP25" s="23"/>
      <c r="CQ25" s="2" t="str">
        <f t="shared" si="50"/>
        <v xml:space="preserve">      -</v>
      </c>
      <c r="CR25" s="23"/>
      <c r="CS25" s="23"/>
      <c r="CT25" s="23"/>
      <c r="CU25" s="54"/>
      <c r="CV25" s="52"/>
      <c r="CW25" s="53"/>
      <c r="CX25" s="2" t="str">
        <f t="shared" si="51"/>
        <v xml:space="preserve">      -</v>
      </c>
      <c r="CY25" s="23"/>
      <c r="CZ25" s="23"/>
      <c r="DA25" s="23"/>
      <c r="DB25" s="24"/>
      <c r="DC25" s="22"/>
      <c r="DD25" s="23"/>
      <c r="DE25" s="2" t="str">
        <f t="shared" si="52"/>
        <v xml:space="preserve">      -</v>
      </c>
      <c r="DF25" s="53"/>
      <c r="DG25" s="53"/>
      <c r="DH25" s="53"/>
      <c r="DI25" s="54"/>
      <c r="DJ25" s="52"/>
      <c r="DK25" s="53"/>
      <c r="DL25" s="2" t="str">
        <f t="shared" si="53"/>
        <v xml:space="preserve">      -</v>
      </c>
      <c r="DM25" s="53"/>
      <c r="DN25" s="53"/>
      <c r="DO25" s="53"/>
      <c r="DP25" s="54"/>
      <c r="DQ25" s="52"/>
      <c r="DR25" s="53"/>
      <c r="DS25" s="2" t="str">
        <f t="shared" si="54"/>
        <v xml:space="preserve">      -</v>
      </c>
      <c r="DT25" s="53"/>
      <c r="DU25" s="53"/>
      <c r="DV25" s="53"/>
      <c r="DW25" s="54"/>
      <c r="DX25" s="52"/>
      <c r="DY25" s="53"/>
      <c r="DZ25" s="2" t="str">
        <f t="shared" si="55"/>
        <v xml:space="preserve">      -</v>
      </c>
      <c r="EA25" s="23"/>
      <c r="EB25" s="23"/>
      <c r="EC25" s="23"/>
      <c r="ED25" s="24"/>
      <c r="EE25" s="22"/>
      <c r="EF25" s="23"/>
      <c r="EG25" s="2" t="str">
        <f t="shared" si="56"/>
        <v xml:space="preserve">      -</v>
      </c>
      <c r="EH25" s="23"/>
      <c r="EI25" s="23"/>
      <c r="EJ25" s="23"/>
      <c r="EK25" s="24"/>
      <c r="EL25" s="22"/>
      <c r="EM25" s="23"/>
      <c r="EN25" s="2" t="str">
        <f t="shared" si="57"/>
        <v xml:space="preserve">      -</v>
      </c>
      <c r="EO25" s="23"/>
      <c r="EP25" s="23"/>
      <c r="EQ25" s="23"/>
      <c r="ER25" s="54"/>
      <c r="ES25" s="52"/>
      <c r="ET25" s="53"/>
      <c r="EU25" s="2" t="str">
        <f t="shared" si="58"/>
        <v xml:space="preserve">      -</v>
      </c>
      <c r="EV25" s="53"/>
      <c r="EW25" s="53"/>
      <c r="EX25" s="53"/>
      <c r="EY25" s="24"/>
      <c r="EZ25" s="22"/>
      <c r="FA25" s="23"/>
      <c r="FB25" s="2" t="str">
        <f t="shared" si="59"/>
        <v xml:space="preserve">      -</v>
      </c>
      <c r="FC25" s="23"/>
      <c r="FD25" s="23"/>
      <c r="FE25" s="23"/>
      <c r="FF25" s="24"/>
      <c r="FG25" s="22"/>
      <c r="FH25" s="23"/>
      <c r="FI25" s="2" t="str">
        <f t="shared" si="60"/>
        <v xml:space="preserve">      -</v>
      </c>
      <c r="FJ25" s="23"/>
      <c r="FK25" s="23"/>
      <c r="FL25" s="23"/>
      <c r="FM25" s="24"/>
      <c r="FN25" s="22"/>
      <c r="FO25" s="23"/>
      <c r="FP25" s="2" t="str">
        <f t="shared" si="61"/>
        <v xml:space="preserve">      -</v>
      </c>
      <c r="FQ25" s="23"/>
      <c r="FR25" s="23"/>
      <c r="FS25" s="23"/>
      <c r="FT25" s="24"/>
      <c r="FU25" s="22"/>
      <c r="FV25" s="23"/>
      <c r="FW25" s="2" t="str">
        <f t="shared" si="62"/>
        <v xml:space="preserve">      -</v>
      </c>
      <c r="FX25" s="23"/>
      <c r="FY25" s="23"/>
      <c r="FZ25" s="23"/>
      <c r="GA25" s="24"/>
      <c r="GB25" s="22"/>
      <c r="GC25" s="23"/>
      <c r="GD25" s="2" t="str">
        <f t="shared" si="63"/>
        <v xml:space="preserve">      -</v>
      </c>
      <c r="GE25" s="23"/>
      <c r="GF25" s="23"/>
      <c r="GG25" s="23"/>
      <c r="GH25" s="24"/>
      <c r="GI25" s="22"/>
      <c r="GJ25" s="23"/>
      <c r="GK25" s="2" t="str">
        <f t="shared" si="64"/>
        <v xml:space="preserve">      -</v>
      </c>
      <c r="GL25" s="23"/>
      <c r="GM25" s="23"/>
      <c r="GN25" s="23"/>
      <c r="GO25" s="24"/>
      <c r="GP25" s="22"/>
      <c r="GQ25" s="23"/>
      <c r="GR25" s="2" t="str">
        <f t="shared" si="65"/>
        <v xml:space="preserve">      -</v>
      </c>
      <c r="GS25" s="23"/>
      <c r="GT25" s="23"/>
      <c r="GU25" s="23"/>
      <c r="GV25" s="24"/>
      <c r="GW25" s="22"/>
      <c r="GX25" s="23"/>
      <c r="GY25" s="2" t="str">
        <f t="shared" si="66"/>
        <v xml:space="preserve">      -</v>
      </c>
      <c r="GZ25" s="23"/>
      <c r="HA25" s="23"/>
      <c r="HB25" s="23"/>
      <c r="HC25" s="24"/>
      <c r="HD25" s="22"/>
      <c r="HE25" s="23"/>
      <c r="HF25" s="2" t="str">
        <f t="shared" si="67"/>
        <v xml:space="preserve">      -</v>
      </c>
      <c r="HG25" s="23"/>
      <c r="HH25" s="23"/>
      <c r="HI25" s="23"/>
      <c r="HJ25" s="24"/>
      <c r="HK25" s="22"/>
      <c r="HL25" s="23"/>
      <c r="HM25" s="2" t="str">
        <f t="shared" si="68"/>
        <v xml:space="preserve">      -</v>
      </c>
      <c r="HN25" s="23"/>
      <c r="HO25" s="23"/>
      <c r="HP25" s="23"/>
      <c r="HQ25" s="24"/>
      <c r="HR25" s="22"/>
      <c r="HS25" s="23"/>
      <c r="HT25" s="2" t="str">
        <f t="shared" si="69"/>
        <v xml:space="preserve">      -</v>
      </c>
      <c r="HU25" s="23"/>
      <c r="HV25" s="23"/>
      <c r="HW25" s="23"/>
      <c r="HX25" s="24"/>
      <c r="HY25" s="22"/>
      <c r="HZ25" s="23"/>
      <c r="IA25" s="2" t="str">
        <f t="shared" si="70"/>
        <v xml:space="preserve">      -</v>
      </c>
      <c r="IB25" s="23"/>
      <c r="IC25" s="23"/>
      <c r="ID25" s="23"/>
      <c r="IE25" s="24"/>
      <c r="IF25" s="22"/>
      <c r="IG25" s="23"/>
      <c r="IH25" s="2" t="str">
        <f t="shared" si="71"/>
        <v xml:space="preserve">      -</v>
      </c>
      <c r="II25" s="23"/>
      <c r="IJ25" s="23"/>
      <c r="IK25" s="23"/>
      <c r="IL25" s="24"/>
      <c r="IM25" s="22"/>
      <c r="IN25" s="23"/>
      <c r="IO25" s="2" t="str">
        <f t="shared" si="72"/>
        <v xml:space="preserve">      -</v>
      </c>
      <c r="IP25" s="23"/>
      <c r="IQ25" s="23"/>
      <c r="IR25" s="23"/>
      <c r="IS25" s="24"/>
      <c r="IT25" s="22"/>
      <c r="IU25" s="23"/>
      <c r="IV25" s="2" t="str">
        <f t="shared" si="73"/>
        <v xml:space="preserve">      -</v>
      </c>
      <c r="IW25" s="23"/>
      <c r="IX25" s="23"/>
      <c r="IY25" s="23"/>
      <c r="IZ25" s="24"/>
    </row>
    <row r="26" spans="1:260" x14ac:dyDescent="0.2">
      <c r="A26" s="18"/>
      <c r="B26" s="52"/>
      <c r="C26" s="53"/>
      <c r="D26" s="2" t="str">
        <f t="shared" si="37"/>
        <v xml:space="preserve">      -</v>
      </c>
      <c r="E26" s="53"/>
      <c r="F26" s="53"/>
      <c r="G26" s="53"/>
      <c r="H26" s="54"/>
      <c r="I26" s="52"/>
      <c r="J26" s="53"/>
      <c r="K26" s="2" t="str">
        <f t="shared" si="38"/>
        <v xml:space="preserve">      -</v>
      </c>
      <c r="L26" s="53"/>
      <c r="M26" s="53"/>
      <c r="N26" s="53"/>
      <c r="O26" s="54"/>
      <c r="P26" s="52"/>
      <c r="Q26" s="53"/>
      <c r="R26" s="2" t="str">
        <f t="shared" si="39"/>
        <v xml:space="preserve">      -</v>
      </c>
      <c r="S26" s="53"/>
      <c r="T26" s="53"/>
      <c r="U26" s="53"/>
      <c r="V26" s="54"/>
      <c r="W26" s="52"/>
      <c r="X26" s="53"/>
      <c r="Y26" s="2" t="str">
        <f t="shared" si="40"/>
        <v xml:space="preserve">      -</v>
      </c>
      <c r="Z26" s="53"/>
      <c r="AA26" s="53"/>
      <c r="AB26" s="53"/>
      <c r="AC26" s="54"/>
      <c r="AD26" s="52"/>
      <c r="AE26" s="53"/>
      <c r="AF26" s="2" t="str">
        <f t="shared" si="41"/>
        <v xml:space="preserve">      -</v>
      </c>
      <c r="AG26" s="53"/>
      <c r="AH26" s="53"/>
      <c r="AI26" s="53"/>
      <c r="AJ26" s="54"/>
      <c r="AK26" s="52"/>
      <c r="AL26" s="53"/>
      <c r="AM26" s="2" t="str">
        <f t="shared" si="42"/>
        <v xml:space="preserve">      -</v>
      </c>
      <c r="AN26" s="53"/>
      <c r="AO26" s="53"/>
      <c r="AP26" s="53"/>
      <c r="AQ26" s="54"/>
      <c r="AR26" s="52"/>
      <c r="AS26" s="53"/>
      <c r="AT26" s="2" t="str">
        <f t="shared" si="43"/>
        <v xml:space="preserve">      -</v>
      </c>
      <c r="AU26" s="53"/>
      <c r="AV26" s="53"/>
      <c r="AW26" s="53"/>
      <c r="AX26" s="54"/>
      <c r="AY26" s="52"/>
      <c r="AZ26" s="53"/>
      <c r="BA26" s="2" t="str">
        <f t="shared" si="44"/>
        <v xml:space="preserve">      -</v>
      </c>
      <c r="BB26" s="53"/>
      <c r="BC26" s="53"/>
      <c r="BD26" s="53"/>
      <c r="BE26" s="54"/>
      <c r="BF26" s="52"/>
      <c r="BG26" s="53"/>
      <c r="BH26" s="2" t="str">
        <f t="shared" si="45"/>
        <v xml:space="preserve">      -</v>
      </c>
      <c r="BI26" s="53"/>
      <c r="BJ26" s="53"/>
      <c r="BK26" s="53"/>
      <c r="BL26" s="54"/>
      <c r="BM26" s="52"/>
      <c r="BN26" s="53"/>
      <c r="BO26" s="2" t="str">
        <f t="shared" si="46"/>
        <v xml:space="preserve">      -</v>
      </c>
      <c r="BP26" s="53"/>
      <c r="BQ26" s="53"/>
      <c r="BR26" s="53"/>
      <c r="BS26" s="54"/>
      <c r="BT26" s="52"/>
      <c r="BU26" s="53"/>
      <c r="BV26" s="2" t="str">
        <f t="shared" si="47"/>
        <v xml:space="preserve">      -</v>
      </c>
      <c r="BW26" s="53"/>
      <c r="BX26" s="53"/>
      <c r="BY26" s="53"/>
      <c r="BZ26" s="54"/>
      <c r="CA26" s="52"/>
      <c r="CB26" s="53"/>
      <c r="CC26" s="2" t="str">
        <f t="shared" si="48"/>
        <v xml:space="preserve">      -</v>
      </c>
      <c r="CD26" s="53"/>
      <c r="CE26" s="23"/>
      <c r="CF26" s="23"/>
      <c r="CG26" s="24"/>
      <c r="CH26" s="22"/>
      <c r="CI26" s="23"/>
      <c r="CJ26" s="2" t="str">
        <f t="shared" si="49"/>
        <v xml:space="preserve">      -</v>
      </c>
      <c r="CK26" s="23"/>
      <c r="CL26" s="23"/>
      <c r="CM26" s="23"/>
      <c r="CN26" s="24"/>
      <c r="CO26" s="22"/>
      <c r="CP26" s="23"/>
      <c r="CQ26" s="2" t="str">
        <f t="shared" si="50"/>
        <v xml:space="preserve">      -</v>
      </c>
      <c r="CR26" s="23"/>
      <c r="CS26" s="23"/>
      <c r="CT26" s="23"/>
      <c r="CU26" s="54"/>
      <c r="CV26" s="52"/>
      <c r="CW26" s="53"/>
      <c r="CX26" s="2" t="str">
        <f t="shared" si="51"/>
        <v xml:space="preserve">      -</v>
      </c>
      <c r="CY26" s="23"/>
      <c r="CZ26" s="23"/>
      <c r="DA26" s="23"/>
      <c r="DB26" s="24"/>
      <c r="DC26" s="22"/>
      <c r="DD26" s="23"/>
      <c r="DE26" s="2" t="str">
        <f t="shared" si="52"/>
        <v xml:space="preserve">      -</v>
      </c>
      <c r="DF26" s="53"/>
      <c r="DG26" s="53"/>
      <c r="DH26" s="53"/>
      <c r="DI26" s="54"/>
      <c r="DJ26" s="52"/>
      <c r="DK26" s="53"/>
      <c r="DL26" s="2" t="str">
        <f t="shared" si="53"/>
        <v xml:space="preserve">      -</v>
      </c>
      <c r="DM26" s="53"/>
      <c r="DN26" s="53"/>
      <c r="DO26" s="53"/>
      <c r="DP26" s="54"/>
      <c r="DQ26" s="52"/>
      <c r="DR26" s="53"/>
      <c r="DS26" s="2" t="str">
        <f t="shared" si="54"/>
        <v xml:space="preserve">      -</v>
      </c>
      <c r="DT26" s="53"/>
      <c r="DU26" s="53"/>
      <c r="DV26" s="53"/>
      <c r="DW26" s="54"/>
      <c r="DX26" s="52"/>
      <c r="DY26" s="53"/>
      <c r="DZ26" s="2" t="str">
        <f t="shared" si="55"/>
        <v xml:space="preserve">      -</v>
      </c>
      <c r="EA26" s="23"/>
      <c r="EB26" s="23"/>
      <c r="EC26" s="23"/>
      <c r="ED26" s="24"/>
      <c r="EE26" s="22"/>
      <c r="EF26" s="23"/>
      <c r="EG26" s="2" t="str">
        <f t="shared" si="56"/>
        <v xml:space="preserve">      -</v>
      </c>
      <c r="EH26" s="23"/>
      <c r="EI26" s="23"/>
      <c r="EJ26" s="23"/>
      <c r="EK26" s="24"/>
      <c r="EL26" s="22"/>
      <c r="EM26" s="23"/>
      <c r="EN26" s="2" t="str">
        <f t="shared" si="57"/>
        <v xml:space="preserve">      -</v>
      </c>
      <c r="EO26" s="23"/>
      <c r="EP26" s="23"/>
      <c r="EQ26" s="23"/>
      <c r="ER26" s="54"/>
      <c r="ES26" s="52"/>
      <c r="ET26" s="53"/>
      <c r="EU26" s="2" t="str">
        <f t="shared" si="58"/>
        <v xml:space="preserve">      -</v>
      </c>
      <c r="EV26" s="53"/>
      <c r="EW26" s="53"/>
      <c r="EX26" s="53"/>
      <c r="EY26" s="24"/>
      <c r="EZ26" s="22"/>
      <c r="FA26" s="23"/>
      <c r="FB26" s="2" t="str">
        <f t="shared" si="59"/>
        <v xml:space="preserve">      -</v>
      </c>
      <c r="FC26" s="23"/>
      <c r="FD26" s="23"/>
      <c r="FE26" s="23"/>
      <c r="FF26" s="24"/>
      <c r="FG26" s="22"/>
      <c r="FH26" s="23"/>
      <c r="FI26" s="2" t="str">
        <f t="shared" si="60"/>
        <v xml:space="preserve">      -</v>
      </c>
      <c r="FJ26" s="23"/>
      <c r="FK26" s="23"/>
      <c r="FL26" s="23"/>
      <c r="FM26" s="24"/>
      <c r="FN26" s="22"/>
      <c r="FO26" s="23"/>
      <c r="FP26" s="2" t="str">
        <f t="shared" si="61"/>
        <v xml:space="preserve">      -</v>
      </c>
      <c r="FQ26" s="23"/>
      <c r="FR26" s="23"/>
      <c r="FS26" s="23"/>
      <c r="FT26" s="24"/>
      <c r="FU26" s="22"/>
      <c r="FV26" s="23"/>
      <c r="FW26" s="2" t="str">
        <f t="shared" si="62"/>
        <v xml:space="preserve">      -</v>
      </c>
      <c r="FX26" s="23"/>
      <c r="FY26" s="23"/>
      <c r="FZ26" s="23"/>
      <c r="GA26" s="24"/>
      <c r="GB26" s="22"/>
      <c r="GC26" s="23"/>
      <c r="GD26" s="2" t="str">
        <f t="shared" si="63"/>
        <v xml:space="preserve">      -</v>
      </c>
      <c r="GE26" s="23"/>
      <c r="GF26" s="23"/>
      <c r="GG26" s="23"/>
      <c r="GH26" s="24"/>
      <c r="GI26" s="22"/>
      <c r="GJ26" s="23"/>
      <c r="GK26" s="2" t="str">
        <f t="shared" si="64"/>
        <v xml:space="preserve">      -</v>
      </c>
      <c r="GL26" s="23"/>
      <c r="GM26" s="23"/>
      <c r="GN26" s="23"/>
      <c r="GO26" s="24"/>
      <c r="GP26" s="22"/>
      <c r="GQ26" s="23"/>
      <c r="GR26" s="2" t="str">
        <f t="shared" si="65"/>
        <v xml:space="preserve">      -</v>
      </c>
      <c r="GS26" s="23"/>
      <c r="GT26" s="23"/>
      <c r="GU26" s="23"/>
      <c r="GV26" s="24"/>
      <c r="GW26" s="22"/>
      <c r="GX26" s="23"/>
      <c r="GY26" s="2" t="str">
        <f t="shared" si="66"/>
        <v xml:space="preserve">      -</v>
      </c>
      <c r="GZ26" s="23"/>
      <c r="HA26" s="23"/>
      <c r="HB26" s="23"/>
      <c r="HC26" s="24"/>
      <c r="HD26" s="22"/>
      <c r="HE26" s="23"/>
      <c r="HF26" s="2" t="str">
        <f t="shared" si="67"/>
        <v xml:space="preserve">      -</v>
      </c>
      <c r="HG26" s="23"/>
      <c r="HH26" s="23"/>
      <c r="HI26" s="23"/>
      <c r="HJ26" s="24"/>
      <c r="HK26" s="22"/>
      <c r="HL26" s="23"/>
      <c r="HM26" s="2" t="str">
        <f t="shared" si="68"/>
        <v xml:space="preserve">      -</v>
      </c>
      <c r="HN26" s="23"/>
      <c r="HO26" s="23"/>
      <c r="HP26" s="23"/>
      <c r="HQ26" s="24"/>
      <c r="HR26" s="22"/>
      <c r="HS26" s="23"/>
      <c r="HT26" s="2" t="str">
        <f t="shared" si="69"/>
        <v xml:space="preserve">      -</v>
      </c>
      <c r="HU26" s="23"/>
      <c r="HV26" s="23"/>
      <c r="HW26" s="23"/>
      <c r="HX26" s="24"/>
      <c r="HY26" s="22"/>
      <c r="HZ26" s="23"/>
      <c r="IA26" s="2" t="str">
        <f t="shared" si="70"/>
        <v xml:space="preserve">      -</v>
      </c>
      <c r="IB26" s="23"/>
      <c r="IC26" s="23"/>
      <c r="ID26" s="23"/>
      <c r="IE26" s="24"/>
      <c r="IF26" s="22"/>
      <c r="IG26" s="23"/>
      <c r="IH26" s="2" t="str">
        <f t="shared" si="71"/>
        <v xml:space="preserve">      -</v>
      </c>
      <c r="II26" s="23"/>
      <c r="IJ26" s="23"/>
      <c r="IK26" s="23"/>
      <c r="IL26" s="24"/>
      <c r="IM26" s="22"/>
      <c r="IN26" s="23"/>
      <c r="IO26" s="2" t="str">
        <f t="shared" si="72"/>
        <v xml:space="preserve">      -</v>
      </c>
      <c r="IP26" s="23"/>
      <c r="IQ26" s="23"/>
      <c r="IR26" s="23"/>
      <c r="IS26" s="24"/>
      <c r="IT26" s="22"/>
      <c r="IU26" s="23"/>
      <c r="IV26" s="2" t="str">
        <f t="shared" si="73"/>
        <v xml:space="preserve">      -</v>
      </c>
      <c r="IW26" s="23"/>
      <c r="IX26" s="23"/>
      <c r="IY26" s="23"/>
      <c r="IZ26" s="24"/>
    </row>
    <row r="27" spans="1:260" x14ac:dyDescent="0.2">
      <c r="A27" s="18"/>
      <c r="B27" s="52"/>
      <c r="C27" s="53"/>
      <c r="D27" s="2" t="str">
        <f t="shared" si="37"/>
        <v xml:space="preserve">      -</v>
      </c>
      <c r="E27" s="53"/>
      <c r="F27" s="53"/>
      <c r="G27" s="53"/>
      <c r="H27" s="54"/>
      <c r="I27" s="52"/>
      <c r="J27" s="53"/>
      <c r="K27" s="2" t="str">
        <f t="shared" si="38"/>
        <v xml:space="preserve">      -</v>
      </c>
      <c r="L27" s="53"/>
      <c r="M27" s="53"/>
      <c r="N27" s="53"/>
      <c r="O27" s="54"/>
      <c r="P27" s="52"/>
      <c r="Q27" s="53"/>
      <c r="R27" s="2" t="str">
        <f t="shared" si="39"/>
        <v xml:space="preserve">      -</v>
      </c>
      <c r="S27" s="53"/>
      <c r="T27" s="53"/>
      <c r="U27" s="53"/>
      <c r="V27" s="54"/>
      <c r="W27" s="52"/>
      <c r="X27" s="53"/>
      <c r="Y27" s="2" t="str">
        <f t="shared" si="40"/>
        <v xml:space="preserve">      -</v>
      </c>
      <c r="Z27" s="53"/>
      <c r="AA27" s="53"/>
      <c r="AB27" s="53"/>
      <c r="AC27" s="54"/>
      <c r="AD27" s="52"/>
      <c r="AE27" s="53"/>
      <c r="AF27" s="2" t="str">
        <f t="shared" si="41"/>
        <v xml:space="preserve">      -</v>
      </c>
      <c r="AG27" s="53"/>
      <c r="AH27" s="53"/>
      <c r="AI27" s="53"/>
      <c r="AJ27" s="54"/>
      <c r="AK27" s="52"/>
      <c r="AL27" s="53"/>
      <c r="AM27" s="2" t="str">
        <f t="shared" si="42"/>
        <v xml:space="preserve">      -</v>
      </c>
      <c r="AN27" s="53"/>
      <c r="AO27" s="53"/>
      <c r="AP27" s="53"/>
      <c r="AQ27" s="54"/>
      <c r="AR27" s="52"/>
      <c r="AS27" s="53"/>
      <c r="AT27" s="2" t="str">
        <f t="shared" si="43"/>
        <v xml:space="preserve">      -</v>
      </c>
      <c r="AU27" s="53"/>
      <c r="AV27" s="53"/>
      <c r="AW27" s="53"/>
      <c r="AX27" s="54"/>
      <c r="AY27" s="52"/>
      <c r="AZ27" s="53"/>
      <c r="BA27" s="2" t="str">
        <f t="shared" si="44"/>
        <v xml:space="preserve">      -</v>
      </c>
      <c r="BB27" s="53"/>
      <c r="BC27" s="53"/>
      <c r="BD27" s="53"/>
      <c r="BE27" s="54"/>
      <c r="BF27" s="52"/>
      <c r="BG27" s="53"/>
      <c r="BH27" s="2" t="str">
        <f t="shared" si="45"/>
        <v xml:space="preserve">      -</v>
      </c>
      <c r="BI27" s="53"/>
      <c r="BJ27" s="53"/>
      <c r="BK27" s="53"/>
      <c r="BL27" s="54"/>
      <c r="BM27" s="52"/>
      <c r="BN27" s="53"/>
      <c r="BO27" s="2" t="str">
        <f t="shared" si="46"/>
        <v xml:space="preserve">      -</v>
      </c>
      <c r="BP27" s="53"/>
      <c r="BQ27" s="53"/>
      <c r="BR27" s="53"/>
      <c r="BS27" s="54"/>
      <c r="BT27" s="52"/>
      <c r="BU27" s="53"/>
      <c r="BV27" s="2" t="str">
        <f t="shared" si="47"/>
        <v xml:space="preserve">      -</v>
      </c>
      <c r="BW27" s="53"/>
      <c r="BX27" s="53"/>
      <c r="BY27" s="53"/>
      <c r="BZ27" s="54"/>
      <c r="CA27" s="52"/>
      <c r="CB27" s="53"/>
      <c r="CC27" s="2" t="str">
        <f t="shared" si="48"/>
        <v xml:space="preserve">      -</v>
      </c>
      <c r="CD27" s="53"/>
      <c r="CE27" s="23"/>
      <c r="CF27" s="23"/>
      <c r="CG27" s="24"/>
      <c r="CH27" s="22"/>
      <c r="CI27" s="23"/>
      <c r="CJ27" s="2" t="str">
        <f t="shared" si="49"/>
        <v xml:space="preserve">      -</v>
      </c>
      <c r="CK27" s="23"/>
      <c r="CL27" s="23"/>
      <c r="CM27" s="23"/>
      <c r="CN27" s="24"/>
      <c r="CO27" s="22"/>
      <c r="CP27" s="23"/>
      <c r="CQ27" s="2" t="str">
        <f t="shared" si="50"/>
        <v xml:space="preserve">      -</v>
      </c>
      <c r="CR27" s="23"/>
      <c r="CS27" s="23"/>
      <c r="CT27" s="23"/>
      <c r="CU27" s="54"/>
      <c r="CV27" s="52"/>
      <c r="CW27" s="53"/>
      <c r="CX27" s="2" t="str">
        <f t="shared" si="51"/>
        <v xml:space="preserve">      -</v>
      </c>
      <c r="CY27" s="23"/>
      <c r="CZ27" s="23"/>
      <c r="DA27" s="23"/>
      <c r="DB27" s="24"/>
      <c r="DC27" s="22"/>
      <c r="DD27" s="23"/>
      <c r="DE27" s="2" t="str">
        <f t="shared" si="52"/>
        <v xml:space="preserve">      -</v>
      </c>
      <c r="DF27" s="53"/>
      <c r="DG27" s="53"/>
      <c r="DH27" s="53"/>
      <c r="DI27" s="54"/>
      <c r="DJ27" s="52"/>
      <c r="DK27" s="53"/>
      <c r="DL27" s="2" t="str">
        <f t="shared" si="53"/>
        <v xml:space="preserve">      -</v>
      </c>
      <c r="DM27" s="53"/>
      <c r="DN27" s="53"/>
      <c r="DO27" s="53"/>
      <c r="DP27" s="54"/>
      <c r="DQ27" s="52"/>
      <c r="DR27" s="53"/>
      <c r="DS27" s="2" t="str">
        <f t="shared" si="54"/>
        <v xml:space="preserve">      -</v>
      </c>
      <c r="DT27" s="53"/>
      <c r="DU27" s="53"/>
      <c r="DV27" s="53"/>
      <c r="DW27" s="54"/>
      <c r="DX27" s="52"/>
      <c r="DY27" s="53"/>
      <c r="DZ27" s="2" t="str">
        <f t="shared" si="55"/>
        <v xml:space="preserve">      -</v>
      </c>
      <c r="EA27" s="23"/>
      <c r="EB27" s="23"/>
      <c r="EC27" s="23"/>
      <c r="ED27" s="24"/>
      <c r="EE27" s="80"/>
      <c r="EF27" s="23"/>
      <c r="EG27" s="2" t="str">
        <f t="shared" si="56"/>
        <v xml:space="preserve">      -</v>
      </c>
      <c r="EH27" s="23"/>
      <c r="EI27" s="23"/>
      <c r="EJ27" s="23"/>
      <c r="EK27" s="24"/>
      <c r="EL27" s="22"/>
      <c r="EM27" s="23"/>
      <c r="EN27" s="2" t="str">
        <f t="shared" si="57"/>
        <v xml:space="preserve">      -</v>
      </c>
      <c r="EO27" s="23"/>
      <c r="EP27" s="23"/>
      <c r="EQ27" s="23"/>
      <c r="ER27" s="54"/>
      <c r="ES27" s="52"/>
      <c r="ET27" s="53"/>
      <c r="EU27" s="2" t="str">
        <f t="shared" si="58"/>
        <v xml:space="preserve">      -</v>
      </c>
      <c r="EV27" s="53"/>
      <c r="EW27" s="53"/>
      <c r="EX27" s="53"/>
      <c r="EY27" s="24"/>
      <c r="EZ27" s="22"/>
      <c r="FA27" s="23"/>
      <c r="FB27" s="2" t="str">
        <f t="shared" si="59"/>
        <v xml:space="preserve">      -</v>
      </c>
      <c r="FC27" s="23"/>
      <c r="FD27" s="23"/>
      <c r="FE27" s="23"/>
      <c r="FF27" s="24"/>
      <c r="FG27" s="22"/>
      <c r="FH27" s="23"/>
      <c r="FI27" s="2" t="str">
        <f t="shared" si="60"/>
        <v xml:space="preserve">      -</v>
      </c>
      <c r="FJ27" s="23"/>
      <c r="FK27" s="23"/>
      <c r="FL27" s="23"/>
      <c r="FM27" s="24"/>
      <c r="FN27" s="22"/>
      <c r="FO27" s="23"/>
      <c r="FP27" s="2" t="str">
        <f t="shared" si="61"/>
        <v xml:space="preserve">      -</v>
      </c>
      <c r="FQ27" s="23"/>
      <c r="FR27" s="23"/>
      <c r="FS27" s="23"/>
      <c r="FT27" s="24"/>
      <c r="FU27" s="22"/>
      <c r="FV27" s="23"/>
      <c r="FW27" s="2" t="str">
        <f t="shared" si="62"/>
        <v xml:space="preserve">      -</v>
      </c>
      <c r="FX27" s="23"/>
      <c r="FY27" s="23"/>
      <c r="FZ27" s="23"/>
      <c r="GA27" s="24"/>
      <c r="GB27" s="22"/>
      <c r="GC27" s="23"/>
      <c r="GD27" s="2" t="str">
        <f t="shared" si="63"/>
        <v xml:space="preserve">      -</v>
      </c>
      <c r="GE27" s="23"/>
      <c r="GF27" s="23"/>
      <c r="GG27" s="23"/>
      <c r="GH27" s="24"/>
      <c r="GI27" s="22"/>
      <c r="GJ27" s="23"/>
      <c r="GK27" s="2" t="str">
        <f t="shared" si="64"/>
        <v xml:space="preserve">      -</v>
      </c>
      <c r="GL27" s="23"/>
      <c r="GM27" s="23"/>
      <c r="GN27" s="23"/>
      <c r="GO27" s="24"/>
      <c r="GP27" s="22"/>
      <c r="GQ27" s="23"/>
      <c r="GR27" s="2" t="str">
        <f t="shared" si="65"/>
        <v xml:space="preserve">      -</v>
      </c>
      <c r="GS27" s="23"/>
      <c r="GT27" s="23"/>
      <c r="GU27" s="23"/>
      <c r="GV27" s="24"/>
      <c r="GW27" s="22"/>
      <c r="GX27" s="23"/>
      <c r="GY27" s="2" t="str">
        <f t="shared" si="66"/>
        <v xml:space="preserve">      -</v>
      </c>
      <c r="GZ27" s="23"/>
      <c r="HA27" s="23"/>
      <c r="HB27" s="23"/>
      <c r="HC27" s="24"/>
      <c r="HD27" s="22"/>
      <c r="HE27" s="23"/>
      <c r="HF27" s="2" t="str">
        <f t="shared" si="67"/>
        <v xml:space="preserve">      -</v>
      </c>
      <c r="HG27" s="23"/>
      <c r="HH27" s="23"/>
      <c r="HI27" s="23"/>
      <c r="HJ27" s="24"/>
      <c r="HK27" s="22"/>
      <c r="HL27" s="23"/>
      <c r="HM27" s="2" t="str">
        <f t="shared" si="68"/>
        <v xml:space="preserve">      -</v>
      </c>
      <c r="HN27" s="23"/>
      <c r="HO27" s="23"/>
      <c r="HP27" s="23"/>
      <c r="HQ27" s="24"/>
      <c r="HR27" s="22"/>
      <c r="HS27" s="23"/>
      <c r="HT27" s="2" t="str">
        <f t="shared" si="69"/>
        <v xml:space="preserve">      -</v>
      </c>
      <c r="HU27" s="23"/>
      <c r="HV27" s="23"/>
      <c r="HW27" s="23"/>
      <c r="HX27" s="24"/>
      <c r="HY27" s="22"/>
      <c r="HZ27" s="23"/>
      <c r="IA27" s="2" t="str">
        <f t="shared" si="70"/>
        <v xml:space="preserve">      -</v>
      </c>
      <c r="IB27" s="23"/>
      <c r="IC27" s="23"/>
      <c r="ID27" s="23"/>
      <c r="IE27" s="24"/>
      <c r="IF27" s="22"/>
      <c r="IG27" s="23"/>
      <c r="IH27" s="2" t="str">
        <f t="shared" si="71"/>
        <v xml:space="preserve">      -</v>
      </c>
      <c r="II27" s="23"/>
      <c r="IJ27" s="23"/>
      <c r="IK27" s="23"/>
      <c r="IL27" s="24"/>
      <c r="IM27" s="22"/>
      <c r="IN27" s="23"/>
      <c r="IO27" s="2" t="str">
        <f t="shared" si="72"/>
        <v xml:space="preserve">      -</v>
      </c>
      <c r="IP27" s="23"/>
      <c r="IQ27" s="23"/>
      <c r="IR27" s="23"/>
      <c r="IS27" s="24"/>
      <c r="IT27" s="22"/>
      <c r="IU27" s="23"/>
      <c r="IV27" s="2" t="str">
        <f t="shared" si="73"/>
        <v xml:space="preserve">      -</v>
      </c>
      <c r="IW27" s="23"/>
      <c r="IX27" s="23"/>
      <c r="IY27" s="23"/>
      <c r="IZ27" s="24"/>
    </row>
    <row r="28" spans="1:260" x14ac:dyDescent="0.2">
      <c r="A28" s="18"/>
      <c r="B28" s="52"/>
      <c r="C28" s="53"/>
      <c r="D28" s="2" t="str">
        <f t="shared" si="37"/>
        <v xml:space="preserve">      -</v>
      </c>
      <c r="E28" s="53"/>
      <c r="F28" s="53"/>
      <c r="G28" s="53"/>
      <c r="H28" s="54"/>
      <c r="I28" s="52"/>
      <c r="J28" s="53"/>
      <c r="K28" s="2" t="str">
        <f t="shared" si="38"/>
        <v xml:space="preserve">      -</v>
      </c>
      <c r="L28" s="53"/>
      <c r="M28" s="53"/>
      <c r="N28" s="53"/>
      <c r="O28" s="54"/>
      <c r="P28" s="52"/>
      <c r="Q28" s="53"/>
      <c r="R28" s="2" t="str">
        <f t="shared" si="39"/>
        <v xml:space="preserve">      -</v>
      </c>
      <c r="S28" s="53"/>
      <c r="T28" s="53"/>
      <c r="U28" s="53"/>
      <c r="V28" s="54"/>
      <c r="W28" s="52"/>
      <c r="X28" s="53"/>
      <c r="Y28" s="2" t="str">
        <f t="shared" si="40"/>
        <v xml:space="preserve">      -</v>
      </c>
      <c r="Z28" s="53"/>
      <c r="AA28" s="53"/>
      <c r="AB28" s="53"/>
      <c r="AC28" s="54"/>
      <c r="AD28" s="52"/>
      <c r="AE28" s="53"/>
      <c r="AF28" s="2" t="str">
        <f t="shared" si="41"/>
        <v xml:space="preserve">      -</v>
      </c>
      <c r="AG28" s="53"/>
      <c r="AH28" s="53"/>
      <c r="AI28" s="53"/>
      <c r="AJ28" s="54"/>
      <c r="AK28" s="52"/>
      <c r="AL28" s="53"/>
      <c r="AM28" s="2" t="str">
        <f t="shared" si="42"/>
        <v xml:space="preserve">      -</v>
      </c>
      <c r="AN28" s="53"/>
      <c r="AO28" s="53"/>
      <c r="AP28" s="53"/>
      <c r="AQ28" s="54"/>
      <c r="AR28" s="52"/>
      <c r="AS28" s="53"/>
      <c r="AT28" s="2" t="str">
        <f t="shared" si="43"/>
        <v xml:space="preserve">      -</v>
      </c>
      <c r="AU28" s="53"/>
      <c r="AV28" s="53"/>
      <c r="AW28" s="53"/>
      <c r="AX28" s="54"/>
      <c r="AY28" s="52"/>
      <c r="AZ28" s="53"/>
      <c r="BA28" s="2" t="str">
        <f t="shared" si="44"/>
        <v xml:space="preserve">      -</v>
      </c>
      <c r="BB28" s="53"/>
      <c r="BC28" s="53"/>
      <c r="BD28" s="53"/>
      <c r="BE28" s="54"/>
      <c r="BF28" s="52"/>
      <c r="BG28" s="53"/>
      <c r="BH28" s="2" t="str">
        <f t="shared" si="45"/>
        <v xml:space="preserve">      -</v>
      </c>
      <c r="BI28" s="53"/>
      <c r="BJ28" s="53"/>
      <c r="BK28" s="53"/>
      <c r="BL28" s="54"/>
      <c r="BM28" s="52"/>
      <c r="BN28" s="53"/>
      <c r="BO28" s="2" t="str">
        <f t="shared" si="46"/>
        <v xml:space="preserve">      -</v>
      </c>
      <c r="BP28" s="53"/>
      <c r="BQ28" s="53"/>
      <c r="BR28" s="53"/>
      <c r="BS28" s="54"/>
      <c r="BT28" s="52"/>
      <c r="BU28" s="53"/>
      <c r="BV28" s="2" t="str">
        <f t="shared" si="47"/>
        <v xml:space="preserve">      -</v>
      </c>
      <c r="BW28" s="53"/>
      <c r="BX28" s="53"/>
      <c r="BY28" s="53"/>
      <c r="BZ28" s="54"/>
      <c r="CA28" s="52"/>
      <c r="CB28" s="53"/>
      <c r="CC28" s="2" t="str">
        <f t="shared" si="48"/>
        <v xml:space="preserve">      -</v>
      </c>
      <c r="CD28" s="53"/>
      <c r="CE28" s="23"/>
      <c r="CF28" s="23"/>
      <c r="CG28" s="24"/>
      <c r="CH28" s="22"/>
      <c r="CI28" s="23"/>
      <c r="CJ28" s="2" t="str">
        <f t="shared" si="49"/>
        <v xml:space="preserve">      -</v>
      </c>
      <c r="CK28" s="23"/>
      <c r="CL28" s="23"/>
      <c r="CM28" s="23"/>
      <c r="CN28" s="24"/>
      <c r="CO28" s="22"/>
      <c r="CP28" s="23"/>
      <c r="CQ28" s="2" t="str">
        <f t="shared" si="50"/>
        <v xml:space="preserve">      -</v>
      </c>
      <c r="CR28" s="23"/>
      <c r="CS28" s="23"/>
      <c r="CT28" s="23"/>
      <c r="CU28" s="54"/>
      <c r="CV28" s="52"/>
      <c r="CW28" s="53"/>
      <c r="CX28" s="2" t="str">
        <f t="shared" si="51"/>
        <v xml:space="preserve">      -</v>
      </c>
      <c r="CY28" s="23"/>
      <c r="CZ28" s="53"/>
      <c r="DA28" s="53"/>
      <c r="DB28" s="54"/>
      <c r="DC28" s="52"/>
      <c r="DD28" s="53"/>
      <c r="DE28" s="2" t="str">
        <f t="shared" si="52"/>
        <v xml:space="preserve">      -</v>
      </c>
      <c r="DF28" s="53"/>
      <c r="DG28" s="53"/>
      <c r="DH28" s="53"/>
      <c r="DI28" s="54"/>
      <c r="DJ28" s="52"/>
      <c r="DK28" s="53"/>
      <c r="DL28" s="2" t="str">
        <f t="shared" si="53"/>
        <v xml:space="preserve">      -</v>
      </c>
      <c r="DM28" s="53"/>
      <c r="DN28" s="53"/>
      <c r="DO28" s="53"/>
      <c r="DP28" s="54"/>
      <c r="DQ28" s="52"/>
      <c r="DR28" s="53"/>
      <c r="DS28" s="2" t="str">
        <f t="shared" si="54"/>
        <v xml:space="preserve">      -</v>
      </c>
      <c r="DT28" s="53"/>
      <c r="DU28" s="53"/>
      <c r="DV28" s="53"/>
      <c r="DW28" s="54"/>
      <c r="DX28" s="52"/>
      <c r="DY28" s="53"/>
      <c r="DZ28" s="2" t="str">
        <f t="shared" si="55"/>
        <v xml:space="preserve">      -</v>
      </c>
      <c r="EA28" s="23"/>
      <c r="EB28" s="23"/>
      <c r="EC28" s="23"/>
      <c r="ED28" s="24"/>
      <c r="EE28" s="22"/>
      <c r="EF28" s="23"/>
      <c r="EG28" s="2" t="str">
        <f t="shared" si="56"/>
        <v xml:space="preserve">      -</v>
      </c>
      <c r="EH28" s="23"/>
      <c r="EI28" s="23"/>
      <c r="EJ28" s="23"/>
      <c r="EK28" s="24"/>
      <c r="EL28" s="22"/>
      <c r="EM28" s="23"/>
      <c r="EN28" s="2" t="str">
        <f t="shared" si="57"/>
        <v xml:space="preserve">      -</v>
      </c>
      <c r="EO28" s="23"/>
      <c r="EP28" s="23"/>
      <c r="EQ28" s="23"/>
      <c r="ER28" s="54"/>
      <c r="ES28" s="52"/>
      <c r="ET28" s="53"/>
      <c r="EU28" s="2" t="str">
        <f t="shared" si="58"/>
        <v xml:space="preserve">      -</v>
      </c>
      <c r="EV28" s="53"/>
      <c r="EW28" s="53"/>
      <c r="EX28" s="53"/>
      <c r="EY28" s="24"/>
      <c r="EZ28" s="22"/>
      <c r="FA28" s="23"/>
      <c r="FB28" s="2" t="str">
        <f t="shared" si="59"/>
        <v xml:space="preserve">      -</v>
      </c>
      <c r="FC28" s="23"/>
      <c r="FD28" s="23"/>
      <c r="FE28" s="23"/>
      <c r="FF28" s="24"/>
      <c r="FG28" s="22"/>
      <c r="FH28" s="23"/>
      <c r="FI28" s="2" t="str">
        <f t="shared" si="60"/>
        <v xml:space="preserve">      -</v>
      </c>
      <c r="FJ28" s="23"/>
      <c r="FK28" s="23"/>
      <c r="FL28" s="23"/>
      <c r="FM28" s="24"/>
      <c r="FN28" s="22"/>
      <c r="FO28" s="23"/>
      <c r="FP28" s="2" t="str">
        <f t="shared" si="61"/>
        <v xml:space="preserve">      -</v>
      </c>
      <c r="FQ28" s="23"/>
      <c r="FR28" s="23"/>
      <c r="FS28" s="23"/>
      <c r="FT28" s="24"/>
      <c r="FU28" s="22"/>
      <c r="FV28" s="23"/>
      <c r="FW28" s="2" t="str">
        <f t="shared" si="62"/>
        <v xml:space="preserve">      -</v>
      </c>
      <c r="FX28" s="23"/>
      <c r="FY28" s="23"/>
      <c r="FZ28" s="23"/>
      <c r="GA28" s="24"/>
      <c r="GB28" s="22"/>
      <c r="GC28" s="23"/>
      <c r="GD28" s="2" t="str">
        <f t="shared" si="63"/>
        <v xml:space="preserve">      -</v>
      </c>
      <c r="GE28" s="23"/>
      <c r="GF28" s="23"/>
      <c r="GG28" s="23"/>
      <c r="GH28" s="24"/>
      <c r="GI28" s="22"/>
      <c r="GJ28" s="23"/>
      <c r="GK28" s="2" t="str">
        <f t="shared" si="64"/>
        <v xml:space="preserve">      -</v>
      </c>
      <c r="GL28" s="23"/>
      <c r="GM28" s="23"/>
      <c r="GN28" s="23"/>
      <c r="GO28" s="24"/>
      <c r="GP28" s="22"/>
      <c r="GQ28" s="23"/>
      <c r="GR28" s="2" t="str">
        <f t="shared" si="65"/>
        <v xml:space="preserve">      -</v>
      </c>
      <c r="GS28" s="23"/>
      <c r="GT28" s="23"/>
      <c r="GU28" s="23"/>
      <c r="GV28" s="24"/>
      <c r="GW28" s="22"/>
      <c r="GX28" s="23"/>
      <c r="GY28" s="2" t="str">
        <f t="shared" si="66"/>
        <v xml:space="preserve">      -</v>
      </c>
      <c r="GZ28" s="23"/>
      <c r="HA28" s="23"/>
      <c r="HB28" s="23"/>
      <c r="HC28" s="24"/>
      <c r="HD28" s="22"/>
      <c r="HE28" s="23"/>
      <c r="HF28" s="2" t="str">
        <f t="shared" si="67"/>
        <v xml:space="preserve">      -</v>
      </c>
      <c r="HG28" s="23"/>
      <c r="HH28" s="23"/>
      <c r="HI28" s="23"/>
      <c r="HJ28" s="24"/>
      <c r="HK28" s="22"/>
      <c r="HL28" s="23"/>
      <c r="HM28" s="2" t="str">
        <f t="shared" si="68"/>
        <v xml:space="preserve">      -</v>
      </c>
      <c r="HN28" s="23"/>
      <c r="HO28" s="23"/>
      <c r="HP28" s="23"/>
      <c r="HQ28" s="24"/>
      <c r="HR28" s="22"/>
      <c r="HS28" s="23"/>
      <c r="HT28" s="2" t="str">
        <f t="shared" si="69"/>
        <v xml:space="preserve">      -</v>
      </c>
      <c r="HU28" s="23"/>
      <c r="HV28" s="23"/>
      <c r="HW28" s="23"/>
      <c r="HX28" s="24"/>
      <c r="HY28" s="22"/>
      <c r="HZ28" s="23"/>
      <c r="IA28" s="2" t="str">
        <f t="shared" si="70"/>
        <v xml:space="preserve">      -</v>
      </c>
      <c r="IB28" s="23"/>
      <c r="IC28" s="23"/>
      <c r="ID28" s="23"/>
      <c r="IE28" s="24"/>
      <c r="IF28" s="22"/>
      <c r="IG28" s="23"/>
      <c r="IH28" s="2" t="str">
        <f t="shared" si="71"/>
        <v xml:space="preserve">      -</v>
      </c>
      <c r="II28" s="23"/>
      <c r="IJ28" s="23"/>
      <c r="IK28" s="23"/>
      <c r="IL28" s="24"/>
      <c r="IM28" s="22"/>
      <c r="IN28" s="23"/>
      <c r="IO28" s="2" t="str">
        <f t="shared" si="72"/>
        <v xml:space="preserve">      -</v>
      </c>
      <c r="IP28" s="23"/>
      <c r="IQ28" s="23"/>
      <c r="IR28" s="23"/>
      <c r="IS28" s="24"/>
      <c r="IT28" s="22"/>
      <c r="IU28" s="23"/>
      <c r="IV28" s="2" t="str">
        <f t="shared" si="73"/>
        <v xml:space="preserve">      -</v>
      </c>
      <c r="IW28" s="23"/>
      <c r="IX28" s="23"/>
      <c r="IY28" s="23"/>
      <c r="IZ28" s="24"/>
    </row>
    <row r="29" spans="1:260" x14ac:dyDescent="0.2">
      <c r="A29" s="18"/>
      <c r="B29" s="52"/>
      <c r="C29" s="53"/>
      <c r="D29" s="2" t="str">
        <f t="shared" si="37"/>
        <v xml:space="preserve">      -</v>
      </c>
      <c r="E29" s="53"/>
      <c r="F29" s="72"/>
      <c r="G29" s="53"/>
      <c r="H29" s="54"/>
      <c r="I29" s="52"/>
      <c r="J29" s="53"/>
      <c r="K29" s="2" t="str">
        <f t="shared" si="38"/>
        <v xml:space="preserve">      -</v>
      </c>
      <c r="L29" s="53"/>
      <c r="M29" s="53"/>
      <c r="N29" s="53"/>
      <c r="O29" s="54"/>
      <c r="P29" s="52"/>
      <c r="Q29" s="53"/>
      <c r="R29" s="2" t="str">
        <f t="shared" si="39"/>
        <v xml:space="preserve">      -</v>
      </c>
      <c r="S29" s="53"/>
      <c r="T29" s="53"/>
      <c r="U29" s="53"/>
      <c r="V29" s="54"/>
      <c r="W29" s="52"/>
      <c r="X29" s="53"/>
      <c r="Y29" s="2" t="str">
        <f t="shared" si="40"/>
        <v xml:space="preserve">      -</v>
      </c>
      <c r="Z29" s="53"/>
      <c r="AA29" s="53"/>
      <c r="AB29" s="53"/>
      <c r="AC29" s="54"/>
      <c r="AD29" s="75"/>
      <c r="AE29" s="72"/>
      <c r="AF29" s="2" t="str">
        <f t="shared" si="41"/>
        <v xml:space="preserve">      -</v>
      </c>
      <c r="AG29" s="72"/>
      <c r="AH29" s="72"/>
      <c r="AI29" s="53"/>
      <c r="AJ29" s="54"/>
      <c r="AK29" s="52"/>
      <c r="AL29" s="53"/>
      <c r="AM29" s="2" t="str">
        <f t="shared" si="42"/>
        <v xml:space="preserve">      -</v>
      </c>
      <c r="AN29" s="53"/>
      <c r="AO29" s="53"/>
      <c r="AP29" s="53"/>
      <c r="AQ29" s="54"/>
      <c r="AR29" s="52"/>
      <c r="AS29" s="53"/>
      <c r="AT29" s="2" t="str">
        <f t="shared" si="43"/>
        <v xml:space="preserve">      -</v>
      </c>
      <c r="AU29" s="53"/>
      <c r="AV29" s="72"/>
      <c r="AW29" s="53"/>
      <c r="AX29" s="54"/>
      <c r="AY29" s="52"/>
      <c r="AZ29" s="53"/>
      <c r="BA29" s="2" t="str">
        <f t="shared" si="44"/>
        <v xml:space="preserve">      -</v>
      </c>
      <c r="BB29" s="55"/>
      <c r="BC29" s="55"/>
      <c r="BD29" s="53"/>
      <c r="BE29" s="54"/>
      <c r="BF29" s="56"/>
      <c r="BG29" s="55"/>
      <c r="BH29" s="2" t="str">
        <f t="shared" si="45"/>
        <v xml:space="preserve">      -</v>
      </c>
      <c r="BI29" s="55"/>
      <c r="BJ29" s="55"/>
      <c r="BK29" s="53"/>
      <c r="BL29" s="54"/>
      <c r="BM29" s="52"/>
      <c r="BN29" s="53"/>
      <c r="BO29" s="2" t="str">
        <f t="shared" si="46"/>
        <v xml:space="preserve">      -</v>
      </c>
      <c r="BP29" s="55"/>
      <c r="BQ29" s="55"/>
      <c r="BR29" s="53"/>
      <c r="BS29" s="54"/>
      <c r="BT29" s="56"/>
      <c r="BU29" s="53"/>
      <c r="BV29" s="2" t="str">
        <f t="shared" si="47"/>
        <v xml:space="preserve">      -</v>
      </c>
      <c r="BW29" s="55"/>
      <c r="BX29" s="76"/>
      <c r="BY29" s="53"/>
      <c r="BZ29" s="54"/>
      <c r="CA29" s="56"/>
      <c r="CB29" s="55"/>
      <c r="CC29" s="2" t="str">
        <f t="shared" si="48"/>
        <v xml:space="preserve">      -</v>
      </c>
      <c r="CD29" s="53"/>
      <c r="CE29" s="23"/>
      <c r="CF29" s="23"/>
      <c r="CG29" s="24"/>
      <c r="CH29" s="22"/>
      <c r="CI29" s="23"/>
      <c r="CJ29" s="2" t="str">
        <f t="shared" si="49"/>
        <v xml:space="preserve">      -</v>
      </c>
      <c r="CK29" s="39"/>
      <c r="CL29" s="39"/>
      <c r="CM29" s="23"/>
      <c r="CN29" s="24"/>
      <c r="CO29" s="49"/>
      <c r="CP29" s="39"/>
      <c r="CQ29" s="2" t="str">
        <f>IF(OR(CO29=0,CP29=0),"      -",IF(ISTEXT(CO29),"      -",IF(ISTEXT(CP29),"      -",((CO29-CP29)/CO29)*100)))</f>
        <v xml:space="preserve">      -</v>
      </c>
      <c r="CR29" s="39"/>
      <c r="CS29" s="39"/>
      <c r="CT29" s="23"/>
      <c r="CU29" s="54"/>
      <c r="CV29" s="56"/>
      <c r="CW29" s="55"/>
      <c r="CX29" s="2" t="str">
        <f t="shared" si="51"/>
        <v xml:space="preserve">      -</v>
      </c>
      <c r="CY29" s="39"/>
      <c r="CZ29" s="55"/>
      <c r="DA29" s="53"/>
      <c r="DB29" s="54"/>
      <c r="DC29" s="52"/>
      <c r="DD29" s="53"/>
      <c r="DE29" s="2" t="str">
        <f t="shared" si="52"/>
        <v xml:space="preserve">      -</v>
      </c>
      <c r="DF29" s="53"/>
      <c r="DG29" s="53"/>
      <c r="DH29" s="53"/>
      <c r="DI29" s="54"/>
      <c r="DJ29" s="56"/>
      <c r="DK29" s="76"/>
      <c r="DL29" s="2" t="str">
        <f t="shared" si="53"/>
        <v xml:space="preserve">      -</v>
      </c>
      <c r="DM29" s="53"/>
      <c r="DN29" s="53"/>
      <c r="DO29" s="53"/>
      <c r="DP29" s="54"/>
      <c r="DQ29" s="75"/>
      <c r="DR29" s="72"/>
      <c r="DS29" s="2" t="str">
        <f t="shared" si="54"/>
        <v xml:space="preserve">      -</v>
      </c>
      <c r="DT29" s="76"/>
      <c r="DU29" s="76"/>
      <c r="DV29" s="53"/>
      <c r="DW29" s="54"/>
      <c r="DX29" s="52"/>
      <c r="DY29" s="53"/>
      <c r="DZ29" s="2" t="str">
        <f t="shared" si="55"/>
        <v xml:space="preserve">      -</v>
      </c>
      <c r="EA29" s="23"/>
      <c r="EB29" s="23"/>
      <c r="EC29" s="23"/>
      <c r="ED29" s="24"/>
      <c r="EE29" s="49"/>
      <c r="EF29" s="39"/>
      <c r="EG29" s="2" t="str">
        <f t="shared" si="56"/>
        <v xml:space="preserve">      -</v>
      </c>
      <c r="EH29" s="39"/>
      <c r="EI29" s="39"/>
      <c r="EJ29" s="23"/>
      <c r="EK29" s="24"/>
      <c r="EL29" s="49"/>
      <c r="EM29" s="40"/>
      <c r="EN29" s="2" t="str">
        <f t="shared" si="57"/>
        <v xml:space="preserve">      -</v>
      </c>
      <c r="EO29" s="39"/>
      <c r="EP29" s="40"/>
      <c r="EQ29" s="23"/>
      <c r="ER29" s="54"/>
      <c r="ES29" s="56"/>
      <c r="ET29" s="55"/>
      <c r="EU29" s="2" t="str">
        <f t="shared" si="58"/>
        <v xml:space="preserve">      -</v>
      </c>
      <c r="EV29" s="55"/>
      <c r="EW29" s="55"/>
      <c r="EX29" s="53"/>
      <c r="EY29" s="24"/>
      <c r="EZ29" s="22"/>
      <c r="FA29" s="23"/>
      <c r="FB29" s="2" t="str">
        <f t="shared" si="59"/>
        <v xml:space="preserve">      -</v>
      </c>
      <c r="FC29" s="23"/>
      <c r="FD29" s="23"/>
      <c r="FE29" s="23"/>
      <c r="FF29" s="24"/>
      <c r="FG29" s="22"/>
      <c r="FH29" s="23"/>
      <c r="FI29" s="2" t="str">
        <f t="shared" si="60"/>
        <v xml:space="preserve">      -</v>
      </c>
      <c r="FJ29" s="23"/>
      <c r="FK29" s="23"/>
      <c r="FL29" s="23"/>
      <c r="FM29" s="24"/>
      <c r="FN29" s="22"/>
      <c r="FO29" s="23"/>
      <c r="FP29" s="2" t="str">
        <f t="shared" si="61"/>
        <v xml:space="preserve">      -</v>
      </c>
      <c r="FQ29" s="23"/>
      <c r="FR29" s="23"/>
      <c r="FS29" s="23"/>
      <c r="FT29" s="24"/>
      <c r="FU29" s="22"/>
      <c r="FV29" s="23"/>
      <c r="FW29" s="2" t="str">
        <f t="shared" si="62"/>
        <v xml:space="preserve">      -</v>
      </c>
      <c r="FX29" s="23"/>
      <c r="FY29" s="23"/>
      <c r="FZ29" s="23"/>
      <c r="GA29" s="24"/>
      <c r="GB29" s="22"/>
      <c r="GC29" s="23"/>
      <c r="GD29" s="2" t="str">
        <f t="shared" si="63"/>
        <v xml:space="preserve">      -</v>
      </c>
      <c r="GE29" s="23"/>
      <c r="GF29" s="23"/>
      <c r="GG29" s="23"/>
      <c r="GH29" s="24"/>
      <c r="GI29" s="22"/>
      <c r="GJ29" s="23"/>
      <c r="GK29" s="2" t="str">
        <f t="shared" si="64"/>
        <v xml:space="preserve">      -</v>
      </c>
      <c r="GL29" s="23"/>
      <c r="GM29" s="23"/>
      <c r="GN29" s="23"/>
      <c r="GO29" s="24"/>
      <c r="GP29" s="22"/>
      <c r="GQ29" s="23"/>
      <c r="GR29" s="2" t="str">
        <f t="shared" si="65"/>
        <v xml:space="preserve">      -</v>
      </c>
      <c r="GS29" s="23"/>
      <c r="GT29" s="23"/>
      <c r="GU29" s="23"/>
      <c r="GV29" s="24"/>
      <c r="GW29" s="22"/>
      <c r="GX29" s="23"/>
      <c r="GY29" s="2" t="str">
        <f t="shared" si="66"/>
        <v xml:space="preserve">      -</v>
      </c>
      <c r="GZ29" s="23"/>
      <c r="HA29" s="23"/>
      <c r="HB29" s="23"/>
      <c r="HC29" s="24"/>
      <c r="HD29" s="22"/>
      <c r="HE29" s="23"/>
      <c r="HF29" s="2" t="str">
        <f t="shared" si="67"/>
        <v xml:space="preserve">      -</v>
      </c>
      <c r="HG29" s="23"/>
      <c r="HH29" s="23"/>
      <c r="HI29" s="23"/>
      <c r="HJ29" s="24"/>
      <c r="HK29" s="22"/>
      <c r="HL29" s="23"/>
      <c r="HM29" s="2" t="str">
        <f t="shared" si="68"/>
        <v xml:space="preserve">      -</v>
      </c>
      <c r="HN29" s="23"/>
      <c r="HO29" s="23"/>
      <c r="HP29" s="23"/>
      <c r="HQ29" s="24"/>
      <c r="HR29" s="22"/>
      <c r="HS29" s="23"/>
      <c r="HT29" s="2" t="str">
        <f t="shared" si="69"/>
        <v xml:space="preserve">      -</v>
      </c>
      <c r="HU29" s="23"/>
      <c r="HV29" s="23"/>
      <c r="HW29" s="23"/>
      <c r="HX29" s="24"/>
      <c r="HY29" s="22"/>
      <c r="HZ29" s="23"/>
      <c r="IA29" s="2" t="str">
        <f t="shared" si="70"/>
        <v xml:space="preserve">      -</v>
      </c>
      <c r="IB29" s="23"/>
      <c r="IC29" s="23"/>
      <c r="ID29" s="23"/>
      <c r="IE29" s="24"/>
      <c r="IF29" s="22"/>
      <c r="IG29" s="23"/>
      <c r="IH29" s="2" t="str">
        <f t="shared" si="71"/>
        <v xml:space="preserve">      -</v>
      </c>
      <c r="II29" s="23"/>
      <c r="IJ29" s="23"/>
      <c r="IK29" s="23"/>
      <c r="IL29" s="24"/>
      <c r="IM29" s="22"/>
      <c r="IN29" s="23"/>
      <c r="IO29" s="2" t="str">
        <f t="shared" si="72"/>
        <v xml:space="preserve">      -</v>
      </c>
      <c r="IP29" s="23"/>
      <c r="IQ29" s="23"/>
      <c r="IR29" s="23"/>
      <c r="IS29" s="24"/>
      <c r="IT29" s="22"/>
      <c r="IU29" s="23"/>
      <c r="IV29" s="2" t="str">
        <f t="shared" si="73"/>
        <v xml:space="preserve">      -</v>
      </c>
      <c r="IW29" s="23"/>
      <c r="IX29" s="23"/>
      <c r="IY29" s="23"/>
      <c r="IZ29" s="24"/>
    </row>
    <row r="30" spans="1:260" x14ac:dyDescent="0.2">
      <c r="A30" s="18"/>
      <c r="B30" s="52"/>
      <c r="C30" s="53"/>
      <c r="D30" s="2" t="str">
        <f t="shared" si="37"/>
        <v xml:space="preserve">      -</v>
      </c>
      <c r="E30" s="53"/>
      <c r="F30" s="72"/>
      <c r="G30" s="53"/>
      <c r="H30" s="54"/>
      <c r="I30" s="52"/>
      <c r="J30" s="53"/>
      <c r="K30" s="2" t="str">
        <f t="shared" si="38"/>
        <v xml:space="preserve">      -</v>
      </c>
      <c r="L30" s="53"/>
      <c r="M30" s="53"/>
      <c r="N30" s="53"/>
      <c r="O30" s="54"/>
      <c r="P30" s="52"/>
      <c r="Q30" s="72"/>
      <c r="R30" s="2" t="str">
        <f t="shared" si="39"/>
        <v xml:space="preserve">      -</v>
      </c>
      <c r="S30" s="53"/>
      <c r="T30" s="53"/>
      <c r="U30" s="53"/>
      <c r="V30" s="54"/>
      <c r="W30" s="52"/>
      <c r="X30" s="53"/>
      <c r="Y30" s="2" t="str">
        <f t="shared" si="40"/>
        <v xml:space="preserve">      -</v>
      </c>
      <c r="Z30" s="53"/>
      <c r="AA30" s="53"/>
      <c r="AB30" s="53"/>
      <c r="AC30" s="54"/>
      <c r="AD30" s="52"/>
      <c r="AE30" s="72"/>
      <c r="AF30" s="2" t="str">
        <f t="shared" si="41"/>
        <v xml:space="preserve">      -</v>
      </c>
      <c r="AG30" s="72"/>
      <c r="AH30" s="72"/>
      <c r="AI30" s="53"/>
      <c r="AJ30" s="54"/>
      <c r="AK30" s="52"/>
      <c r="AL30" s="53"/>
      <c r="AM30" s="2" t="str">
        <f t="shared" si="42"/>
        <v xml:space="preserve">      -</v>
      </c>
      <c r="AN30" s="53"/>
      <c r="AO30" s="53"/>
      <c r="AP30" s="53"/>
      <c r="AQ30" s="54"/>
      <c r="AR30" s="52"/>
      <c r="AS30" s="53"/>
      <c r="AT30" s="2" t="str">
        <f t="shared" si="43"/>
        <v xml:space="preserve">      -</v>
      </c>
      <c r="AU30" s="53"/>
      <c r="AV30" s="72"/>
      <c r="AW30" s="53"/>
      <c r="AX30" s="54"/>
      <c r="AY30" s="52"/>
      <c r="AZ30" s="53"/>
      <c r="BA30" s="2" t="str">
        <f t="shared" si="44"/>
        <v xml:space="preserve">      -</v>
      </c>
      <c r="BB30" s="55"/>
      <c r="BC30" s="55"/>
      <c r="BD30" s="53"/>
      <c r="BE30" s="54"/>
      <c r="BF30" s="56"/>
      <c r="BG30" s="55"/>
      <c r="BH30" s="2" t="str">
        <f t="shared" si="45"/>
        <v xml:space="preserve">      -</v>
      </c>
      <c r="BI30" s="55"/>
      <c r="BJ30" s="55"/>
      <c r="BK30" s="53"/>
      <c r="BL30" s="54"/>
      <c r="BM30" s="52"/>
      <c r="BN30" s="53"/>
      <c r="BO30" s="2" t="str">
        <f t="shared" si="46"/>
        <v xml:space="preserve">      -</v>
      </c>
      <c r="BP30" s="55"/>
      <c r="BQ30" s="55"/>
      <c r="BR30" s="53"/>
      <c r="BS30" s="54"/>
      <c r="BT30" s="56"/>
      <c r="BU30" s="53"/>
      <c r="BV30" s="2" t="str">
        <f t="shared" si="47"/>
        <v xml:space="preserve">      -</v>
      </c>
      <c r="BW30" s="55"/>
      <c r="BX30" s="76"/>
      <c r="BY30" s="53"/>
      <c r="BZ30" s="54"/>
      <c r="CA30" s="56"/>
      <c r="CB30" s="55"/>
      <c r="CC30" s="2" t="str">
        <f t="shared" si="48"/>
        <v xml:space="preserve">      -</v>
      </c>
      <c r="CD30" s="53"/>
      <c r="CE30" s="23"/>
      <c r="CF30" s="23"/>
      <c r="CG30" s="24"/>
      <c r="CH30" s="22"/>
      <c r="CI30" s="23"/>
      <c r="CJ30" s="2" t="str">
        <f t="shared" si="49"/>
        <v xml:space="preserve">      -</v>
      </c>
      <c r="CK30" s="39"/>
      <c r="CL30" s="39"/>
      <c r="CM30" s="23"/>
      <c r="CN30" s="24"/>
      <c r="CO30" s="49"/>
      <c r="CP30" s="39"/>
      <c r="CQ30" s="2" t="str">
        <f>IF(OR(CO30=0,CP30=0),"      -",IF(ISTEXT(CO30),"      -",IF(ISTEXT(CP30),"      -",((CO30-CP30)/CO30)*100)))</f>
        <v xml:space="preserve">      -</v>
      </c>
      <c r="CR30" s="39"/>
      <c r="CS30" s="39"/>
      <c r="CT30" s="23"/>
      <c r="CU30" s="54"/>
      <c r="CV30" s="56"/>
      <c r="CW30" s="55"/>
      <c r="CX30" s="2" t="str">
        <f t="shared" si="51"/>
        <v xml:space="preserve">      -</v>
      </c>
      <c r="CY30" s="39"/>
      <c r="CZ30" s="55"/>
      <c r="DA30" s="53"/>
      <c r="DB30" s="54"/>
      <c r="DC30" s="52"/>
      <c r="DD30" s="53"/>
      <c r="DE30" s="2" t="str">
        <f t="shared" si="52"/>
        <v xml:space="preserve">      -</v>
      </c>
      <c r="DF30" s="53"/>
      <c r="DG30" s="53"/>
      <c r="DH30" s="53"/>
      <c r="DI30" s="54"/>
      <c r="DJ30" s="56"/>
      <c r="DK30" s="76"/>
      <c r="DL30" s="2" t="str">
        <f t="shared" si="53"/>
        <v xml:space="preserve">      -</v>
      </c>
      <c r="DM30" s="53"/>
      <c r="DN30" s="53"/>
      <c r="DO30" s="53"/>
      <c r="DP30" s="54"/>
      <c r="DQ30" s="75"/>
      <c r="DR30" s="72"/>
      <c r="DS30" s="2" t="str">
        <f t="shared" si="54"/>
        <v xml:space="preserve">      -</v>
      </c>
      <c r="DT30" s="76"/>
      <c r="DU30" s="76"/>
      <c r="DV30" s="53"/>
      <c r="DW30" s="54"/>
      <c r="DX30" s="52"/>
      <c r="DY30" s="53"/>
      <c r="DZ30" s="2" t="str">
        <f t="shared" si="55"/>
        <v xml:space="preserve">      -</v>
      </c>
      <c r="EA30" s="23"/>
      <c r="EB30" s="23"/>
      <c r="EC30" s="23"/>
      <c r="ED30" s="24"/>
      <c r="EE30" s="49"/>
      <c r="EF30" s="39"/>
      <c r="EG30" s="2" t="str">
        <f t="shared" si="56"/>
        <v xml:space="preserve">      -</v>
      </c>
      <c r="EH30" s="39"/>
      <c r="EI30" s="39"/>
      <c r="EJ30" s="23"/>
      <c r="EK30" s="24"/>
      <c r="EL30" s="49"/>
      <c r="EM30" s="40"/>
      <c r="EN30" s="2" t="str">
        <f t="shared" si="57"/>
        <v xml:space="preserve">      -</v>
      </c>
      <c r="EO30" s="39"/>
      <c r="EP30" s="40"/>
      <c r="EQ30" s="23"/>
      <c r="ER30" s="54"/>
      <c r="ES30" s="56"/>
      <c r="ET30" s="55"/>
      <c r="EU30" s="2" t="str">
        <f t="shared" si="58"/>
        <v xml:space="preserve">      -</v>
      </c>
      <c r="EV30" s="55"/>
      <c r="EW30" s="55"/>
      <c r="EX30" s="53"/>
      <c r="EY30" s="24"/>
      <c r="EZ30" s="22"/>
      <c r="FA30" s="23"/>
      <c r="FB30" s="2" t="str">
        <f t="shared" si="59"/>
        <v xml:space="preserve">      -</v>
      </c>
      <c r="FC30" s="23"/>
      <c r="FD30" s="23"/>
      <c r="FE30" s="23"/>
      <c r="FF30" s="24"/>
      <c r="FG30" s="22"/>
      <c r="FH30" s="23"/>
      <c r="FI30" s="2" t="str">
        <f t="shared" si="60"/>
        <v xml:space="preserve">      -</v>
      </c>
      <c r="FJ30" s="23"/>
      <c r="FK30" s="23"/>
      <c r="FL30" s="23"/>
      <c r="FM30" s="24"/>
      <c r="FN30" s="22"/>
      <c r="FO30" s="23"/>
      <c r="FP30" s="2" t="str">
        <f t="shared" si="61"/>
        <v xml:space="preserve">      -</v>
      </c>
      <c r="FQ30" s="23"/>
      <c r="FR30" s="23"/>
      <c r="FS30" s="23"/>
      <c r="FT30" s="24"/>
      <c r="FU30" s="22"/>
      <c r="FV30" s="23"/>
      <c r="FW30" s="2" t="str">
        <f t="shared" si="62"/>
        <v xml:space="preserve">      -</v>
      </c>
      <c r="FX30" s="23"/>
      <c r="FY30" s="23"/>
      <c r="FZ30" s="23"/>
      <c r="GA30" s="24"/>
      <c r="GB30" s="22"/>
      <c r="GC30" s="23"/>
      <c r="GD30" s="2" t="str">
        <f t="shared" si="63"/>
        <v xml:space="preserve">      -</v>
      </c>
      <c r="GE30" s="23"/>
      <c r="GF30" s="23"/>
      <c r="GG30" s="23"/>
      <c r="GH30" s="24"/>
      <c r="GI30" s="22"/>
      <c r="GJ30" s="23"/>
      <c r="GK30" s="2" t="str">
        <f t="shared" si="64"/>
        <v xml:space="preserve">      -</v>
      </c>
      <c r="GL30" s="23"/>
      <c r="GM30" s="23"/>
      <c r="GN30" s="23"/>
      <c r="GO30" s="24"/>
      <c r="GP30" s="22"/>
      <c r="GQ30" s="23"/>
      <c r="GR30" s="2" t="str">
        <f t="shared" si="65"/>
        <v xml:space="preserve">      -</v>
      </c>
      <c r="GS30" s="23"/>
      <c r="GT30" s="23"/>
      <c r="GU30" s="23"/>
      <c r="GV30" s="24"/>
      <c r="GW30" s="22"/>
      <c r="GX30" s="23"/>
      <c r="GY30" s="2" t="str">
        <f t="shared" si="66"/>
        <v xml:space="preserve">      -</v>
      </c>
      <c r="GZ30" s="23"/>
      <c r="HA30" s="23"/>
      <c r="HB30" s="23"/>
      <c r="HC30" s="24"/>
      <c r="HD30" s="22"/>
      <c r="HE30" s="23"/>
      <c r="HF30" s="2" t="str">
        <f t="shared" si="67"/>
        <v xml:space="preserve">      -</v>
      </c>
      <c r="HG30" s="23"/>
      <c r="HH30" s="23"/>
      <c r="HI30" s="23"/>
      <c r="HJ30" s="24"/>
      <c r="HK30" s="22"/>
      <c r="HL30" s="23"/>
      <c r="HM30" s="2" t="str">
        <f t="shared" si="68"/>
        <v xml:space="preserve">      -</v>
      </c>
      <c r="HN30" s="23"/>
      <c r="HO30" s="23"/>
      <c r="HP30" s="23"/>
      <c r="HQ30" s="24"/>
      <c r="HR30" s="22"/>
      <c r="HS30" s="23"/>
      <c r="HT30" s="2" t="str">
        <f t="shared" si="69"/>
        <v xml:space="preserve">      -</v>
      </c>
      <c r="HU30" s="23"/>
      <c r="HV30" s="23"/>
      <c r="HW30" s="23"/>
      <c r="HX30" s="24"/>
      <c r="HY30" s="22"/>
      <c r="HZ30" s="23"/>
      <c r="IA30" s="2" t="str">
        <f t="shared" si="70"/>
        <v xml:space="preserve">      -</v>
      </c>
      <c r="IB30" s="23"/>
      <c r="IC30" s="23"/>
      <c r="ID30" s="23"/>
      <c r="IE30" s="24"/>
      <c r="IF30" s="22"/>
      <c r="IG30" s="23"/>
      <c r="IH30" s="2" t="str">
        <f t="shared" si="71"/>
        <v xml:space="preserve">      -</v>
      </c>
      <c r="II30" s="23"/>
      <c r="IJ30" s="23"/>
      <c r="IK30" s="23"/>
      <c r="IL30" s="24"/>
      <c r="IM30" s="22"/>
      <c r="IN30" s="23"/>
      <c r="IO30" s="2" t="str">
        <f t="shared" si="72"/>
        <v xml:space="preserve">      -</v>
      </c>
      <c r="IP30" s="23"/>
      <c r="IQ30" s="23"/>
      <c r="IR30" s="23"/>
      <c r="IS30" s="24"/>
      <c r="IT30" s="22"/>
      <c r="IU30" s="23"/>
      <c r="IV30" s="2" t="str">
        <f t="shared" si="73"/>
        <v xml:space="preserve">      -</v>
      </c>
      <c r="IW30" s="23"/>
      <c r="IX30" s="23"/>
      <c r="IY30" s="23"/>
      <c r="IZ30" s="24"/>
    </row>
    <row r="31" spans="1:260" x14ac:dyDescent="0.2">
      <c r="A31" s="18"/>
      <c r="B31" s="52"/>
      <c r="C31" s="53"/>
      <c r="D31" s="2" t="str">
        <f t="shared" si="37"/>
        <v xml:space="preserve">      -</v>
      </c>
      <c r="E31" s="53"/>
      <c r="F31" s="72"/>
      <c r="G31" s="53"/>
      <c r="H31" s="54"/>
      <c r="I31" s="52"/>
      <c r="J31" s="53"/>
      <c r="K31" s="2" t="str">
        <f t="shared" si="38"/>
        <v xml:space="preserve">      -</v>
      </c>
      <c r="L31" s="53"/>
      <c r="M31" s="53"/>
      <c r="N31" s="53"/>
      <c r="O31" s="54"/>
      <c r="P31" s="52"/>
      <c r="Q31" s="72"/>
      <c r="R31" s="2" t="str">
        <f t="shared" si="39"/>
        <v xml:space="preserve">      -</v>
      </c>
      <c r="S31" s="53"/>
      <c r="T31" s="53"/>
      <c r="U31" s="53"/>
      <c r="V31" s="54"/>
      <c r="W31" s="52"/>
      <c r="X31" s="53"/>
      <c r="Y31" s="2" t="str">
        <f t="shared" si="40"/>
        <v xml:space="preserve">      -</v>
      </c>
      <c r="Z31" s="53"/>
      <c r="AA31" s="53"/>
      <c r="AB31" s="53"/>
      <c r="AC31" s="54"/>
      <c r="AD31" s="52"/>
      <c r="AE31" s="72"/>
      <c r="AF31" s="2" t="str">
        <f t="shared" si="41"/>
        <v xml:space="preserve">      -</v>
      </c>
      <c r="AG31" s="72"/>
      <c r="AH31" s="72"/>
      <c r="AI31" s="53"/>
      <c r="AJ31" s="54"/>
      <c r="AK31" s="52"/>
      <c r="AL31" s="53"/>
      <c r="AM31" s="2" t="str">
        <f t="shared" si="42"/>
        <v xml:space="preserve">      -</v>
      </c>
      <c r="AN31" s="53"/>
      <c r="AO31" s="53"/>
      <c r="AP31" s="53"/>
      <c r="AQ31" s="54"/>
      <c r="AR31" s="52"/>
      <c r="AS31" s="53"/>
      <c r="AT31" s="2" t="str">
        <f t="shared" si="43"/>
        <v xml:space="preserve">      -</v>
      </c>
      <c r="AU31" s="53"/>
      <c r="AV31" s="72"/>
      <c r="AW31" s="53"/>
      <c r="AX31" s="54"/>
      <c r="AY31" s="52"/>
      <c r="AZ31" s="53"/>
      <c r="BA31" s="2" t="str">
        <f t="shared" si="44"/>
        <v xml:space="preserve">      -</v>
      </c>
      <c r="BB31" s="55"/>
      <c r="BC31" s="55"/>
      <c r="BD31" s="53"/>
      <c r="BE31" s="54"/>
      <c r="BF31" s="56"/>
      <c r="BG31" s="55"/>
      <c r="BH31" s="2" t="str">
        <f t="shared" si="45"/>
        <v xml:space="preserve">      -</v>
      </c>
      <c r="BI31" s="55"/>
      <c r="BJ31" s="55"/>
      <c r="BK31" s="53"/>
      <c r="BL31" s="54"/>
      <c r="BM31" s="52"/>
      <c r="BN31" s="53"/>
      <c r="BO31" s="2" t="str">
        <f t="shared" si="46"/>
        <v xml:space="preserve">      -</v>
      </c>
      <c r="BP31" s="55"/>
      <c r="BQ31" s="55"/>
      <c r="BR31" s="53"/>
      <c r="BS31" s="54"/>
      <c r="BT31" s="56"/>
      <c r="BU31" s="53"/>
      <c r="BV31" s="2" t="str">
        <f t="shared" si="47"/>
        <v xml:space="preserve">      -</v>
      </c>
      <c r="BW31" s="55"/>
      <c r="BX31" s="76"/>
      <c r="BY31" s="53"/>
      <c r="BZ31" s="54"/>
      <c r="CA31" s="56"/>
      <c r="CB31" s="55"/>
      <c r="CC31" s="2" t="str">
        <f t="shared" si="48"/>
        <v xml:space="preserve">      -</v>
      </c>
      <c r="CD31" s="53"/>
      <c r="CE31" s="23"/>
      <c r="CF31" s="23"/>
      <c r="CG31" s="24"/>
      <c r="CH31" s="22"/>
      <c r="CI31" s="23"/>
      <c r="CJ31" s="2" t="str">
        <f t="shared" si="49"/>
        <v xml:space="preserve">      -</v>
      </c>
      <c r="CK31" s="39"/>
      <c r="CL31" s="39"/>
      <c r="CM31" s="23"/>
      <c r="CN31" s="24"/>
      <c r="CO31" s="49"/>
      <c r="CP31" s="39"/>
      <c r="CQ31" s="2" t="str">
        <f>IF(OR(CO31=0,CP31=0),"      -",IF(ISTEXT(CO31),"      -",IF(ISTEXT(CP31),"      -",((CO31-CP31)/CO31)*100)))</f>
        <v xml:space="preserve">      -</v>
      </c>
      <c r="CR31" s="39"/>
      <c r="CS31" s="39"/>
      <c r="CT31" s="23"/>
      <c r="CU31" s="54"/>
      <c r="CV31" s="56"/>
      <c r="CW31" s="55"/>
      <c r="CX31" s="2" t="str">
        <f t="shared" si="51"/>
        <v xml:space="preserve">      -</v>
      </c>
      <c r="CY31" s="39"/>
      <c r="CZ31" s="55"/>
      <c r="DA31" s="53"/>
      <c r="DB31" s="54"/>
      <c r="DC31" s="52"/>
      <c r="DD31" s="53"/>
      <c r="DE31" s="2" t="str">
        <f t="shared" si="52"/>
        <v xml:space="preserve">      -</v>
      </c>
      <c r="DF31" s="53"/>
      <c r="DG31" s="53"/>
      <c r="DH31" s="53"/>
      <c r="DI31" s="54"/>
      <c r="DJ31" s="56"/>
      <c r="DK31" s="76"/>
      <c r="DL31" s="2" t="str">
        <f t="shared" si="53"/>
        <v xml:space="preserve">      -</v>
      </c>
      <c r="DM31" s="53"/>
      <c r="DN31" s="53"/>
      <c r="DO31" s="53"/>
      <c r="DP31" s="54"/>
      <c r="DQ31" s="75"/>
      <c r="DR31" s="72"/>
      <c r="DS31" s="2" t="str">
        <f t="shared" si="54"/>
        <v xml:space="preserve">      -</v>
      </c>
      <c r="DT31" s="76"/>
      <c r="DU31" s="76"/>
      <c r="DV31" s="53"/>
      <c r="DW31" s="54"/>
      <c r="DX31" s="52"/>
      <c r="DY31" s="53"/>
      <c r="DZ31" s="2" t="str">
        <f t="shared" si="55"/>
        <v xml:space="preserve">      -</v>
      </c>
      <c r="EA31" s="23"/>
      <c r="EB31" s="23"/>
      <c r="EC31" s="23"/>
      <c r="ED31" s="24"/>
      <c r="EE31" s="49"/>
      <c r="EF31" s="39"/>
      <c r="EG31" s="2" t="str">
        <f t="shared" si="56"/>
        <v xml:space="preserve">      -</v>
      </c>
      <c r="EH31" s="39"/>
      <c r="EI31" s="39"/>
      <c r="EJ31" s="23"/>
      <c r="EK31" s="24"/>
      <c r="EL31" s="49"/>
      <c r="EM31" s="40"/>
      <c r="EN31" s="2" t="str">
        <f t="shared" si="57"/>
        <v xml:space="preserve">      -</v>
      </c>
      <c r="EO31" s="39"/>
      <c r="EP31" s="39"/>
      <c r="EQ31" s="23"/>
      <c r="ER31" s="54"/>
      <c r="ES31" s="56"/>
      <c r="ET31" s="55"/>
      <c r="EU31" s="2" t="str">
        <f t="shared" si="58"/>
        <v xml:space="preserve">      -</v>
      </c>
      <c r="EV31" s="55"/>
      <c r="EW31" s="55"/>
      <c r="EX31" s="53"/>
      <c r="EY31" s="24"/>
      <c r="EZ31" s="22"/>
      <c r="FA31" s="23"/>
      <c r="FB31" s="2" t="str">
        <f t="shared" si="59"/>
        <v xml:space="preserve">      -</v>
      </c>
      <c r="FC31" s="23"/>
      <c r="FD31" s="23"/>
      <c r="FE31" s="23"/>
      <c r="FF31" s="24"/>
      <c r="FG31" s="22"/>
      <c r="FH31" s="23"/>
      <c r="FI31" s="2" t="str">
        <f t="shared" si="60"/>
        <v xml:space="preserve">      -</v>
      </c>
      <c r="FJ31" s="23"/>
      <c r="FK31" s="23"/>
      <c r="FL31" s="23"/>
      <c r="FM31" s="24"/>
      <c r="FN31" s="22"/>
      <c r="FO31" s="23"/>
      <c r="FP31" s="2" t="str">
        <f t="shared" si="61"/>
        <v xml:space="preserve">      -</v>
      </c>
      <c r="FQ31" s="23"/>
      <c r="FR31" s="23"/>
      <c r="FS31" s="23"/>
      <c r="FT31" s="24"/>
      <c r="FU31" s="22"/>
      <c r="FV31" s="23"/>
      <c r="FW31" s="2" t="str">
        <f t="shared" si="62"/>
        <v xml:space="preserve">      -</v>
      </c>
      <c r="FX31" s="23"/>
      <c r="FY31" s="23"/>
      <c r="FZ31" s="23"/>
      <c r="GA31" s="24"/>
      <c r="GB31" s="22"/>
      <c r="GC31" s="23"/>
      <c r="GD31" s="2" t="str">
        <f t="shared" si="63"/>
        <v xml:space="preserve">      -</v>
      </c>
      <c r="GE31" s="23"/>
      <c r="GF31" s="23"/>
      <c r="GG31" s="23"/>
      <c r="GH31" s="24"/>
      <c r="GI31" s="22"/>
      <c r="GJ31" s="23"/>
      <c r="GK31" s="2" t="str">
        <f t="shared" si="64"/>
        <v xml:space="preserve">      -</v>
      </c>
      <c r="GL31" s="23"/>
      <c r="GM31" s="23"/>
      <c r="GN31" s="23"/>
      <c r="GO31" s="24"/>
      <c r="GP31" s="22"/>
      <c r="GQ31" s="23"/>
      <c r="GR31" s="2" t="str">
        <f t="shared" si="65"/>
        <v xml:space="preserve">      -</v>
      </c>
      <c r="GS31" s="23"/>
      <c r="GT31" s="23"/>
      <c r="GU31" s="23"/>
      <c r="GV31" s="24"/>
      <c r="GW31" s="22"/>
      <c r="GX31" s="23"/>
      <c r="GY31" s="2" t="str">
        <f t="shared" si="66"/>
        <v xml:space="preserve">      -</v>
      </c>
      <c r="GZ31" s="23"/>
      <c r="HA31" s="23"/>
      <c r="HB31" s="23"/>
      <c r="HC31" s="24"/>
      <c r="HD31" s="22"/>
      <c r="HE31" s="23"/>
      <c r="HF31" s="2" t="str">
        <f t="shared" si="67"/>
        <v xml:space="preserve">      -</v>
      </c>
      <c r="HG31" s="23"/>
      <c r="HH31" s="23"/>
      <c r="HI31" s="23"/>
      <c r="HJ31" s="24"/>
      <c r="HK31" s="22"/>
      <c r="HL31" s="23"/>
      <c r="HM31" s="2" t="str">
        <f t="shared" si="68"/>
        <v xml:space="preserve">      -</v>
      </c>
      <c r="HN31" s="23"/>
      <c r="HO31" s="23"/>
      <c r="HP31" s="23"/>
      <c r="HQ31" s="24"/>
      <c r="HR31" s="22"/>
      <c r="HS31" s="23"/>
      <c r="HT31" s="2" t="str">
        <f t="shared" si="69"/>
        <v xml:space="preserve">      -</v>
      </c>
      <c r="HU31" s="23"/>
      <c r="HV31" s="23"/>
      <c r="HW31" s="23"/>
      <c r="HX31" s="24"/>
      <c r="HY31" s="22"/>
      <c r="HZ31" s="23"/>
      <c r="IA31" s="2" t="str">
        <f t="shared" si="70"/>
        <v xml:space="preserve">      -</v>
      </c>
      <c r="IB31" s="23"/>
      <c r="IC31" s="23"/>
      <c r="ID31" s="23"/>
      <c r="IE31" s="24"/>
      <c r="IF31" s="22"/>
      <c r="IG31" s="23"/>
      <c r="IH31" s="2" t="str">
        <f t="shared" si="71"/>
        <v xml:space="preserve">      -</v>
      </c>
      <c r="II31" s="23"/>
      <c r="IJ31" s="23"/>
      <c r="IK31" s="23"/>
      <c r="IL31" s="24"/>
      <c r="IM31" s="22"/>
      <c r="IN31" s="23"/>
      <c r="IO31" s="2" t="str">
        <f t="shared" si="72"/>
        <v xml:space="preserve">      -</v>
      </c>
      <c r="IP31" s="23"/>
      <c r="IQ31" s="23"/>
      <c r="IR31" s="23"/>
      <c r="IS31" s="24"/>
      <c r="IT31" s="22"/>
      <c r="IU31" s="23"/>
      <c r="IV31" s="2" t="str">
        <f t="shared" si="73"/>
        <v xml:space="preserve">      -</v>
      </c>
      <c r="IW31" s="23"/>
      <c r="IX31" s="23"/>
      <c r="IY31" s="23"/>
      <c r="IZ31" s="24"/>
    </row>
    <row r="32" spans="1:260" x14ac:dyDescent="0.2">
      <c r="A32" s="18"/>
      <c r="B32" s="52"/>
      <c r="C32" s="53"/>
      <c r="D32" s="2" t="str">
        <f t="shared" si="37"/>
        <v xml:space="preserve">      -</v>
      </c>
      <c r="E32" s="53"/>
      <c r="F32" s="72"/>
      <c r="G32" s="53"/>
      <c r="H32" s="54"/>
      <c r="I32" s="52"/>
      <c r="J32" s="53"/>
      <c r="K32" s="2" t="str">
        <f t="shared" si="38"/>
        <v xml:space="preserve">      -</v>
      </c>
      <c r="L32" s="53"/>
      <c r="M32" s="53"/>
      <c r="N32" s="53"/>
      <c r="O32" s="54"/>
      <c r="P32" s="52"/>
      <c r="Q32" s="53"/>
      <c r="R32" s="2" t="str">
        <f t="shared" si="39"/>
        <v xml:space="preserve">      -</v>
      </c>
      <c r="S32" s="53"/>
      <c r="T32" s="53"/>
      <c r="U32" s="53"/>
      <c r="V32" s="54"/>
      <c r="W32" s="52"/>
      <c r="X32" s="53"/>
      <c r="Y32" s="2" t="str">
        <f t="shared" si="40"/>
        <v xml:space="preserve">      -</v>
      </c>
      <c r="Z32" s="53"/>
      <c r="AA32" s="53"/>
      <c r="AB32" s="53"/>
      <c r="AC32" s="54"/>
      <c r="AD32" s="75"/>
      <c r="AE32" s="72"/>
      <c r="AF32" s="2" t="str">
        <f t="shared" si="41"/>
        <v xml:space="preserve">      -</v>
      </c>
      <c r="AG32" s="72"/>
      <c r="AH32" s="72"/>
      <c r="AI32" s="53"/>
      <c r="AJ32" s="54"/>
      <c r="AK32" s="52"/>
      <c r="AL32" s="53"/>
      <c r="AM32" s="2" t="str">
        <f t="shared" si="42"/>
        <v xml:space="preserve">      -</v>
      </c>
      <c r="AN32" s="53"/>
      <c r="AO32" s="53"/>
      <c r="AP32" s="53"/>
      <c r="AQ32" s="54"/>
      <c r="AR32" s="52"/>
      <c r="AS32" s="53"/>
      <c r="AT32" s="2" t="str">
        <f t="shared" si="43"/>
        <v xml:space="preserve">      -</v>
      </c>
      <c r="AU32" s="53"/>
      <c r="AV32" s="72"/>
      <c r="AW32" s="53"/>
      <c r="AX32" s="54"/>
      <c r="AY32" s="52"/>
      <c r="AZ32" s="53"/>
      <c r="BA32" s="2" t="str">
        <f t="shared" si="44"/>
        <v xml:space="preserve">      -</v>
      </c>
      <c r="BB32" s="55"/>
      <c r="BC32" s="55"/>
      <c r="BD32" s="53"/>
      <c r="BE32" s="54"/>
      <c r="BF32" s="56"/>
      <c r="BG32" s="55"/>
      <c r="BH32" s="2" t="str">
        <f t="shared" si="45"/>
        <v xml:space="preserve">      -</v>
      </c>
      <c r="BI32" s="55"/>
      <c r="BJ32" s="55"/>
      <c r="BK32" s="53"/>
      <c r="BL32" s="54"/>
      <c r="BM32" s="52"/>
      <c r="BN32" s="53"/>
      <c r="BO32" s="2" t="str">
        <f t="shared" si="46"/>
        <v xml:space="preserve">      -</v>
      </c>
      <c r="BP32" s="55"/>
      <c r="BQ32" s="55"/>
      <c r="BR32" s="53"/>
      <c r="BS32" s="54"/>
      <c r="BT32" s="56"/>
      <c r="BU32" s="53"/>
      <c r="BV32" s="2" t="str">
        <f t="shared" si="47"/>
        <v xml:space="preserve">      -</v>
      </c>
      <c r="BW32" s="55"/>
      <c r="BX32" s="55"/>
      <c r="BY32" s="53"/>
      <c r="BZ32" s="54"/>
      <c r="CA32" s="56"/>
      <c r="CB32" s="55"/>
      <c r="CC32" s="2" t="str">
        <f t="shared" si="48"/>
        <v xml:space="preserve">      -</v>
      </c>
      <c r="CD32" s="53"/>
      <c r="CE32" s="23"/>
      <c r="CF32" s="23"/>
      <c r="CG32" s="24"/>
      <c r="CH32" s="22"/>
      <c r="CI32" s="23"/>
      <c r="CJ32" s="2" t="str">
        <f t="shared" si="49"/>
        <v xml:space="preserve">      -</v>
      </c>
      <c r="CK32" s="39"/>
      <c r="CL32" s="39"/>
      <c r="CM32" s="23"/>
      <c r="CN32" s="24"/>
      <c r="CO32" s="49"/>
      <c r="CP32" s="39"/>
      <c r="CQ32" s="2" t="str">
        <f>IF(OR(CO32=0,CP32=0),"      -",IF(ISTEXT(CO32),"      -",IF(ISTEXT(CP32),"      -",((CO32-CP32)/CO32)*100)))</f>
        <v xml:space="preserve">      -</v>
      </c>
      <c r="CR32" s="39"/>
      <c r="CS32" s="39"/>
      <c r="CT32" s="23"/>
      <c r="CU32" s="54"/>
      <c r="CV32" s="56"/>
      <c r="CW32" s="55"/>
      <c r="CX32" s="2" t="str">
        <f t="shared" si="51"/>
        <v xml:space="preserve">      -</v>
      </c>
      <c r="CY32" s="39"/>
      <c r="CZ32" s="55"/>
      <c r="DA32" s="53"/>
      <c r="DB32" s="54"/>
      <c r="DC32" s="52"/>
      <c r="DD32" s="53"/>
      <c r="DE32" s="2" t="str">
        <f t="shared" si="52"/>
        <v xml:space="preserve">      -</v>
      </c>
      <c r="DF32" s="53"/>
      <c r="DG32" s="53"/>
      <c r="DH32" s="53"/>
      <c r="DI32" s="54"/>
      <c r="DJ32" s="56"/>
      <c r="DK32" s="76"/>
      <c r="DL32" s="2" t="str">
        <f t="shared" si="53"/>
        <v xml:space="preserve">      -</v>
      </c>
      <c r="DM32" s="53"/>
      <c r="DN32" s="53"/>
      <c r="DO32" s="53"/>
      <c r="DP32" s="54"/>
      <c r="DQ32" s="75"/>
      <c r="DR32" s="72"/>
      <c r="DS32" s="2" t="str">
        <f t="shared" si="54"/>
        <v xml:space="preserve">      -</v>
      </c>
      <c r="DT32" s="76"/>
      <c r="DU32" s="76"/>
      <c r="DV32" s="53"/>
      <c r="DW32" s="54"/>
      <c r="DX32" s="52"/>
      <c r="DY32" s="53"/>
      <c r="DZ32" s="2" t="str">
        <f t="shared" si="55"/>
        <v xml:space="preserve">      -</v>
      </c>
      <c r="EA32" s="23"/>
      <c r="EB32" s="23"/>
      <c r="EC32" s="23"/>
      <c r="ED32" s="24"/>
      <c r="EE32" s="49"/>
      <c r="EF32" s="39"/>
      <c r="EG32" s="2" t="str">
        <f t="shared" si="56"/>
        <v xml:space="preserve">      -</v>
      </c>
      <c r="EH32" s="39"/>
      <c r="EI32" s="39"/>
      <c r="EJ32" s="23"/>
      <c r="EK32" s="24"/>
      <c r="EL32" s="49"/>
      <c r="EM32" s="40"/>
      <c r="EN32" s="2" t="str">
        <f t="shared" si="57"/>
        <v xml:space="preserve">      -</v>
      </c>
      <c r="EO32" s="39"/>
      <c r="EP32" s="39"/>
      <c r="EQ32" s="23"/>
      <c r="ER32" s="54"/>
      <c r="ES32" s="56"/>
      <c r="ET32" s="55"/>
      <c r="EU32" s="2" t="str">
        <f t="shared" si="58"/>
        <v xml:space="preserve">      -</v>
      </c>
      <c r="EV32" s="55"/>
      <c r="EW32" s="55"/>
      <c r="EX32" s="53"/>
      <c r="EY32" s="24"/>
      <c r="EZ32" s="22"/>
      <c r="FA32" s="23"/>
      <c r="FB32" s="2" t="str">
        <f t="shared" si="59"/>
        <v xml:space="preserve">      -</v>
      </c>
      <c r="FC32" s="23"/>
      <c r="FD32" s="23"/>
      <c r="FE32" s="23"/>
      <c r="FF32" s="24"/>
      <c r="FG32" s="22"/>
      <c r="FH32" s="23"/>
      <c r="FI32" s="2" t="str">
        <f t="shared" si="60"/>
        <v xml:space="preserve">      -</v>
      </c>
      <c r="FJ32" s="23"/>
      <c r="FK32" s="23"/>
      <c r="FL32" s="23"/>
      <c r="FM32" s="24"/>
      <c r="FN32" s="22"/>
      <c r="FO32" s="23"/>
      <c r="FP32" s="2" t="str">
        <f t="shared" si="61"/>
        <v xml:space="preserve">      -</v>
      </c>
      <c r="FQ32" s="23"/>
      <c r="FR32" s="23"/>
      <c r="FS32" s="23"/>
      <c r="FT32" s="24"/>
      <c r="FU32" s="22"/>
      <c r="FV32" s="23"/>
      <c r="FW32" s="2" t="str">
        <f t="shared" si="62"/>
        <v xml:space="preserve">      -</v>
      </c>
      <c r="FX32" s="23"/>
      <c r="FY32" s="23"/>
      <c r="FZ32" s="23"/>
      <c r="GA32" s="24"/>
      <c r="GB32" s="22"/>
      <c r="GC32" s="23"/>
      <c r="GD32" s="2" t="str">
        <f t="shared" si="63"/>
        <v xml:space="preserve">      -</v>
      </c>
      <c r="GE32" s="23"/>
      <c r="GF32" s="23"/>
      <c r="GG32" s="23"/>
      <c r="GH32" s="24"/>
      <c r="GI32" s="22"/>
      <c r="GJ32" s="23"/>
      <c r="GK32" s="2" t="str">
        <f t="shared" si="64"/>
        <v xml:space="preserve">      -</v>
      </c>
      <c r="GL32" s="23"/>
      <c r="GM32" s="23"/>
      <c r="GN32" s="23"/>
      <c r="GO32" s="24"/>
      <c r="GP32" s="22"/>
      <c r="GQ32" s="23"/>
      <c r="GR32" s="2" t="str">
        <f t="shared" si="65"/>
        <v xml:space="preserve">      -</v>
      </c>
      <c r="GS32" s="23"/>
      <c r="GT32" s="23"/>
      <c r="GU32" s="23"/>
      <c r="GV32" s="24"/>
      <c r="GW32" s="22"/>
      <c r="GX32" s="23"/>
      <c r="GY32" s="2" t="str">
        <f t="shared" si="66"/>
        <v xml:space="preserve">      -</v>
      </c>
      <c r="GZ32" s="23"/>
      <c r="HA32" s="23"/>
      <c r="HB32" s="23"/>
      <c r="HC32" s="24"/>
      <c r="HD32" s="22"/>
      <c r="HE32" s="23"/>
      <c r="HF32" s="2" t="str">
        <f t="shared" si="67"/>
        <v xml:space="preserve">      -</v>
      </c>
      <c r="HG32" s="23"/>
      <c r="HH32" s="23"/>
      <c r="HI32" s="23"/>
      <c r="HJ32" s="24"/>
      <c r="HK32" s="22"/>
      <c r="HL32" s="23"/>
      <c r="HM32" s="2" t="str">
        <f t="shared" si="68"/>
        <v xml:space="preserve">      -</v>
      </c>
      <c r="HN32" s="23"/>
      <c r="HO32" s="23"/>
      <c r="HP32" s="23"/>
      <c r="HQ32" s="24"/>
      <c r="HR32" s="22"/>
      <c r="HS32" s="23"/>
      <c r="HT32" s="2" t="str">
        <f t="shared" si="69"/>
        <v xml:space="preserve">      -</v>
      </c>
      <c r="HU32" s="23"/>
      <c r="HV32" s="23"/>
      <c r="HW32" s="23"/>
      <c r="HX32" s="24"/>
      <c r="HY32" s="22"/>
      <c r="HZ32" s="23"/>
      <c r="IA32" s="2" t="str">
        <f t="shared" si="70"/>
        <v xml:space="preserve">      -</v>
      </c>
      <c r="IB32" s="23"/>
      <c r="IC32" s="23"/>
      <c r="ID32" s="23"/>
      <c r="IE32" s="24"/>
      <c r="IF32" s="22"/>
      <c r="IG32" s="23"/>
      <c r="IH32" s="2" t="str">
        <f t="shared" si="71"/>
        <v xml:space="preserve">      -</v>
      </c>
      <c r="II32" s="23"/>
      <c r="IJ32" s="23"/>
      <c r="IK32" s="23"/>
      <c r="IL32" s="24"/>
      <c r="IM32" s="22"/>
      <c r="IN32" s="23"/>
      <c r="IO32" s="2" t="str">
        <f t="shared" si="72"/>
        <v xml:space="preserve">      -</v>
      </c>
      <c r="IP32" s="23"/>
      <c r="IQ32" s="23"/>
      <c r="IR32" s="23"/>
      <c r="IS32" s="24"/>
      <c r="IT32" s="22"/>
      <c r="IU32" s="23"/>
      <c r="IV32" s="2" t="str">
        <f t="shared" si="73"/>
        <v xml:space="preserve">      -</v>
      </c>
      <c r="IW32" s="23"/>
      <c r="IX32" s="23"/>
      <c r="IY32" s="23"/>
      <c r="IZ32" s="24"/>
    </row>
    <row r="33" spans="1:260" x14ac:dyDescent="0.2">
      <c r="A33" s="18"/>
      <c r="B33" s="52"/>
      <c r="C33" s="53"/>
      <c r="D33" s="2" t="str">
        <f t="shared" si="37"/>
        <v xml:space="preserve">      -</v>
      </c>
      <c r="E33" s="53"/>
      <c r="F33" s="72"/>
      <c r="G33" s="53"/>
      <c r="H33" s="54"/>
      <c r="I33" s="52"/>
      <c r="J33" s="53"/>
      <c r="K33" s="2" t="str">
        <f t="shared" si="38"/>
        <v xml:space="preserve">      -</v>
      </c>
      <c r="L33" s="53"/>
      <c r="M33" s="53"/>
      <c r="N33" s="53"/>
      <c r="O33" s="54"/>
      <c r="P33" s="52"/>
      <c r="Q33" s="53"/>
      <c r="R33" s="2" t="str">
        <f t="shared" si="39"/>
        <v xml:space="preserve">      -</v>
      </c>
      <c r="S33" s="53"/>
      <c r="T33" s="53"/>
      <c r="U33" s="53"/>
      <c r="V33" s="54"/>
      <c r="W33" s="52"/>
      <c r="X33" s="53"/>
      <c r="Y33" s="2" t="str">
        <f t="shared" si="40"/>
        <v xml:space="preserve">      -</v>
      </c>
      <c r="Z33" s="53"/>
      <c r="AA33" s="53"/>
      <c r="AB33" s="53"/>
      <c r="AC33" s="54"/>
      <c r="AD33" s="52"/>
      <c r="AE33" s="72"/>
      <c r="AF33" s="2" t="str">
        <f t="shared" si="41"/>
        <v xml:space="preserve">      -</v>
      </c>
      <c r="AG33" s="72"/>
      <c r="AH33" s="72"/>
      <c r="AI33" s="53"/>
      <c r="AJ33" s="54"/>
      <c r="AK33" s="52"/>
      <c r="AL33" s="53"/>
      <c r="AM33" s="2" t="str">
        <f t="shared" si="42"/>
        <v xml:space="preserve">      -</v>
      </c>
      <c r="AN33" s="53"/>
      <c r="AO33" s="53"/>
      <c r="AP33" s="53"/>
      <c r="AQ33" s="54"/>
      <c r="AR33" s="75"/>
      <c r="AS33" s="53"/>
      <c r="AT33" s="2" t="str">
        <f t="shared" si="43"/>
        <v xml:space="preserve">      -</v>
      </c>
      <c r="AU33" s="53"/>
      <c r="AV33" s="53"/>
      <c r="AW33" s="53"/>
      <c r="AX33" s="54"/>
      <c r="AY33" s="52"/>
      <c r="AZ33" s="53"/>
      <c r="BA33" s="2" t="str">
        <f t="shared" si="44"/>
        <v xml:space="preserve">      -</v>
      </c>
      <c r="BB33" s="55"/>
      <c r="BC33" s="55"/>
      <c r="BD33" s="53"/>
      <c r="BE33" s="54"/>
      <c r="BF33" s="56"/>
      <c r="BG33" s="55"/>
      <c r="BH33" s="2" t="str">
        <f t="shared" si="45"/>
        <v xml:space="preserve">      -</v>
      </c>
      <c r="BI33" s="55"/>
      <c r="BJ33" s="55"/>
      <c r="BK33" s="53"/>
      <c r="BL33" s="54"/>
      <c r="BM33" s="52"/>
      <c r="BN33" s="53"/>
      <c r="BO33" s="2" t="str">
        <f t="shared" si="46"/>
        <v xml:space="preserve">      -</v>
      </c>
      <c r="BP33" s="55"/>
      <c r="BQ33" s="55"/>
      <c r="BR33" s="53"/>
      <c r="BS33" s="54"/>
      <c r="BT33" s="56"/>
      <c r="BU33" s="53"/>
      <c r="BV33" s="2" t="str">
        <f t="shared" si="47"/>
        <v xml:space="preserve">      -</v>
      </c>
      <c r="BW33" s="55"/>
      <c r="BX33" s="55"/>
      <c r="BY33" s="53"/>
      <c r="BZ33" s="54"/>
      <c r="CA33" s="56"/>
      <c r="CB33" s="55"/>
      <c r="CC33" s="2" t="str">
        <f t="shared" si="48"/>
        <v xml:space="preserve">      -</v>
      </c>
      <c r="CD33" s="53"/>
      <c r="CE33" s="23"/>
      <c r="CF33" s="23"/>
      <c r="CG33" s="24"/>
      <c r="CH33" s="22"/>
      <c r="CI33" s="23"/>
      <c r="CJ33" s="2" t="str">
        <f t="shared" si="49"/>
        <v xml:space="preserve">      -</v>
      </c>
      <c r="CK33" s="39"/>
      <c r="CL33" s="39"/>
      <c r="CM33" s="23"/>
      <c r="CN33" s="24"/>
      <c r="CO33" s="49"/>
      <c r="CP33" s="39"/>
      <c r="CQ33" s="2" t="str">
        <f>IF(OR(CO33=0,CP33=0),"      -",IF(ISTEXT(CO33),"      -",IF(ISTEXT(CP33),"      -",((CO33-CP33)/CO33)*100)))</f>
        <v xml:space="preserve">      -</v>
      </c>
      <c r="CR33" s="39"/>
      <c r="CS33" s="39"/>
      <c r="CT33" s="23"/>
      <c r="CU33" s="54"/>
      <c r="CV33" s="56"/>
      <c r="CW33" s="55"/>
      <c r="CX33" s="2" t="str">
        <f t="shared" si="51"/>
        <v xml:space="preserve">      -</v>
      </c>
      <c r="CY33" s="39"/>
      <c r="CZ33" s="55"/>
      <c r="DA33" s="53"/>
      <c r="DB33" s="54"/>
      <c r="DC33" s="52"/>
      <c r="DD33" s="53"/>
      <c r="DE33" s="2" t="str">
        <f t="shared" si="52"/>
        <v xml:space="preserve">      -</v>
      </c>
      <c r="DF33" s="53"/>
      <c r="DG33" s="53"/>
      <c r="DH33" s="53"/>
      <c r="DI33" s="54"/>
      <c r="DJ33" s="56"/>
      <c r="DK33" s="55"/>
      <c r="DL33" s="2" t="str">
        <f t="shared" si="53"/>
        <v xml:space="preserve">      -</v>
      </c>
      <c r="DM33" s="53"/>
      <c r="DN33" s="72"/>
      <c r="DO33" s="53"/>
      <c r="DP33" s="54"/>
      <c r="DQ33" s="75"/>
      <c r="DR33" s="72"/>
      <c r="DS33" s="2" t="str">
        <f t="shared" si="54"/>
        <v xml:space="preserve">      -</v>
      </c>
      <c r="DT33" s="76"/>
      <c r="DU33" s="76"/>
      <c r="DV33" s="53"/>
      <c r="DW33" s="54"/>
      <c r="DX33" s="52"/>
      <c r="DY33" s="53"/>
      <c r="DZ33" s="2" t="str">
        <f t="shared" si="55"/>
        <v xml:space="preserve">      -</v>
      </c>
      <c r="EA33" s="23"/>
      <c r="EB33" s="23"/>
      <c r="EC33" s="23"/>
      <c r="ED33" s="24"/>
      <c r="EE33" s="49"/>
      <c r="EF33" s="39"/>
      <c r="EG33" s="2" t="str">
        <f t="shared" si="56"/>
        <v xml:space="preserve">      -</v>
      </c>
      <c r="EH33" s="39"/>
      <c r="EI33" s="39"/>
      <c r="EJ33" s="23"/>
      <c r="EK33" s="24"/>
      <c r="EL33" s="49"/>
      <c r="EM33" s="40"/>
      <c r="EN33" s="2" t="str">
        <f t="shared" si="57"/>
        <v xml:space="preserve">      -</v>
      </c>
      <c r="EO33" s="39"/>
      <c r="EP33" s="40"/>
      <c r="EQ33" s="23"/>
      <c r="ER33" s="24"/>
      <c r="ES33" s="49"/>
      <c r="ET33" s="39"/>
      <c r="EU33" s="2" t="str">
        <f t="shared" si="58"/>
        <v xml:space="preserve">      -</v>
      </c>
      <c r="EV33" s="55"/>
      <c r="EW33" s="55"/>
      <c r="EX33" s="53"/>
      <c r="EY33" s="24"/>
      <c r="EZ33" s="22"/>
      <c r="FA33" s="23"/>
      <c r="FB33" s="2" t="str">
        <f t="shared" si="59"/>
        <v xml:space="preserve">      -</v>
      </c>
      <c r="FC33" s="23"/>
      <c r="FD33" s="23"/>
      <c r="FE33" s="23"/>
      <c r="FF33" s="24"/>
      <c r="FG33" s="22"/>
      <c r="FH33" s="23"/>
      <c r="FI33" s="2" t="str">
        <f t="shared" si="60"/>
        <v xml:space="preserve">      -</v>
      </c>
      <c r="FJ33" s="23"/>
      <c r="FK33" s="23"/>
      <c r="FL33" s="23"/>
      <c r="FM33" s="24"/>
      <c r="FN33" s="22"/>
      <c r="FO33" s="23"/>
      <c r="FP33" s="2" t="str">
        <f t="shared" si="61"/>
        <v xml:space="preserve">      -</v>
      </c>
      <c r="FQ33" s="23"/>
      <c r="FR33" s="23"/>
      <c r="FS33" s="23"/>
      <c r="FT33" s="24"/>
      <c r="FU33" s="22"/>
      <c r="FV33" s="23"/>
      <c r="FW33" s="2" t="str">
        <f t="shared" si="62"/>
        <v xml:space="preserve">      -</v>
      </c>
      <c r="FX33" s="23"/>
      <c r="FY33" s="23"/>
      <c r="FZ33" s="23"/>
      <c r="GA33" s="24"/>
      <c r="GB33" s="22"/>
      <c r="GC33" s="23"/>
      <c r="GD33" s="2" t="str">
        <f t="shared" si="63"/>
        <v xml:space="preserve">      -</v>
      </c>
      <c r="GE33" s="23"/>
      <c r="GF33" s="23"/>
      <c r="GG33" s="23"/>
      <c r="GH33" s="24"/>
      <c r="GI33" s="22"/>
      <c r="GJ33" s="23"/>
      <c r="GK33" s="2" t="str">
        <f t="shared" si="64"/>
        <v xml:space="preserve">      -</v>
      </c>
      <c r="GL33" s="23"/>
      <c r="GM33" s="23"/>
      <c r="GN33" s="23"/>
      <c r="GO33" s="24"/>
      <c r="GP33" s="22"/>
      <c r="GQ33" s="23"/>
      <c r="GR33" s="2" t="str">
        <f t="shared" si="65"/>
        <v xml:space="preserve">      -</v>
      </c>
      <c r="GS33" s="23"/>
      <c r="GT33" s="23"/>
      <c r="GU33" s="23"/>
      <c r="GV33" s="24"/>
      <c r="GW33" s="22"/>
      <c r="GX33" s="23"/>
      <c r="GY33" s="2" t="str">
        <f t="shared" si="66"/>
        <v xml:space="preserve">      -</v>
      </c>
      <c r="GZ33" s="23"/>
      <c r="HA33" s="23"/>
      <c r="HB33" s="23"/>
      <c r="HC33" s="24"/>
      <c r="HD33" s="22"/>
      <c r="HE33" s="23"/>
      <c r="HF33" s="2" t="str">
        <f t="shared" si="67"/>
        <v xml:space="preserve">      -</v>
      </c>
      <c r="HG33" s="23"/>
      <c r="HH33" s="23"/>
      <c r="HI33" s="23"/>
      <c r="HJ33" s="24"/>
      <c r="HK33" s="22"/>
      <c r="HL33" s="23"/>
      <c r="HM33" s="2" t="str">
        <f t="shared" si="68"/>
        <v xml:space="preserve">      -</v>
      </c>
      <c r="HN33" s="23"/>
      <c r="HO33" s="23"/>
      <c r="HP33" s="23"/>
      <c r="HQ33" s="24"/>
      <c r="HR33" s="22"/>
      <c r="HS33" s="23"/>
      <c r="HT33" s="2" t="str">
        <f t="shared" si="69"/>
        <v xml:space="preserve">      -</v>
      </c>
      <c r="HU33" s="23"/>
      <c r="HV33" s="23"/>
      <c r="HW33" s="23"/>
      <c r="HX33" s="24"/>
      <c r="HY33" s="22"/>
      <c r="HZ33" s="23"/>
      <c r="IA33" s="2" t="str">
        <f t="shared" si="70"/>
        <v xml:space="preserve">      -</v>
      </c>
      <c r="IB33" s="23"/>
      <c r="IC33" s="23"/>
      <c r="ID33" s="23"/>
      <c r="IE33" s="24"/>
      <c r="IF33" s="22"/>
      <c r="IG33" s="23"/>
      <c r="IH33" s="2" t="str">
        <f t="shared" si="71"/>
        <v xml:space="preserve">      -</v>
      </c>
      <c r="II33" s="23"/>
      <c r="IJ33" s="23"/>
      <c r="IK33" s="23"/>
      <c r="IL33" s="24"/>
      <c r="IM33" s="22"/>
      <c r="IN33" s="23"/>
      <c r="IO33" s="2" t="str">
        <f t="shared" si="72"/>
        <v xml:space="preserve">      -</v>
      </c>
      <c r="IP33" s="23"/>
      <c r="IQ33" s="23"/>
      <c r="IR33" s="23"/>
      <c r="IS33" s="24"/>
      <c r="IT33" s="22"/>
      <c r="IU33" s="23"/>
      <c r="IV33" s="2" t="str">
        <f t="shared" si="73"/>
        <v xml:space="preserve">      -</v>
      </c>
      <c r="IW33" s="23"/>
      <c r="IX33" s="23"/>
      <c r="IY33" s="23"/>
      <c r="IZ33" s="24"/>
    </row>
    <row r="34" spans="1:260" x14ac:dyDescent="0.2">
      <c r="A34" s="18"/>
      <c r="B34" s="52"/>
      <c r="C34" s="53"/>
      <c r="D34" s="2" t="str">
        <f t="shared" si="37"/>
        <v xml:space="preserve">      -</v>
      </c>
      <c r="E34" s="53"/>
      <c r="F34" s="53"/>
      <c r="G34" s="53"/>
      <c r="H34" s="54"/>
      <c r="I34" s="52"/>
      <c r="J34" s="53"/>
      <c r="K34" s="2" t="str">
        <f t="shared" si="38"/>
        <v xml:space="preserve">      -</v>
      </c>
      <c r="L34" s="53"/>
      <c r="M34" s="53"/>
      <c r="N34" s="53"/>
      <c r="O34" s="54"/>
      <c r="P34" s="52"/>
      <c r="Q34" s="53"/>
      <c r="R34" s="2" t="str">
        <f t="shared" si="39"/>
        <v xml:space="preserve">      -</v>
      </c>
      <c r="S34" s="53"/>
      <c r="T34" s="53"/>
      <c r="U34" s="53"/>
      <c r="V34" s="54"/>
      <c r="W34" s="52"/>
      <c r="X34" s="53"/>
      <c r="Y34" s="2" t="str">
        <f t="shared" si="40"/>
        <v xml:space="preserve">      -</v>
      </c>
      <c r="Z34" s="53"/>
      <c r="AA34" s="53"/>
      <c r="AB34" s="53"/>
      <c r="AC34" s="54"/>
      <c r="AD34" s="52"/>
      <c r="AE34" s="53"/>
      <c r="AF34" s="2" t="str">
        <f t="shared" si="41"/>
        <v xml:space="preserve">      -</v>
      </c>
      <c r="AG34" s="53"/>
      <c r="AH34" s="53"/>
      <c r="AI34" s="53"/>
      <c r="AJ34" s="54"/>
      <c r="AK34" s="52"/>
      <c r="AL34" s="53"/>
      <c r="AM34" s="2" t="str">
        <f t="shared" si="42"/>
        <v xml:space="preserve">      -</v>
      </c>
      <c r="AN34" s="53"/>
      <c r="AO34" s="53"/>
      <c r="AP34" s="53"/>
      <c r="AQ34" s="54"/>
      <c r="AR34" s="52"/>
      <c r="AS34" s="53"/>
      <c r="AT34" s="2" t="str">
        <f t="shared" si="43"/>
        <v xml:space="preserve">      -</v>
      </c>
      <c r="AU34" s="53"/>
      <c r="AV34" s="53"/>
      <c r="AW34" s="53"/>
      <c r="AX34" s="54"/>
      <c r="AY34" s="52"/>
      <c r="AZ34" s="53"/>
      <c r="BA34" s="2" t="str">
        <f t="shared" si="44"/>
        <v xml:space="preserve">      -</v>
      </c>
      <c r="BB34" s="53"/>
      <c r="BC34" s="53"/>
      <c r="BD34" s="53"/>
      <c r="BE34" s="54"/>
      <c r="BF34" s="52"/>
      <c r="BG34" s="53"/>
      <c r="BH34" s="2" t="str">
        <f t="shared" si="45"/>
        <v xml:space="preserve">      -</v>
      </c>
      <c r="BI34" s="53"/>
      <c r="BJ34" s="53"/>
      <c r="BK34" s="53"/>
      <c r="BL34" s="54"/>
      <c r="BM34" s="52"/>
      <c r="BN34" s="53"/>
      <c r="BO34" s="2" t="str">
        <f t="shared" si="46"/>
        <v xml:space="preserve">      -</v>
      </c>
      <c r="BP34" s="53"/>
      <c r="BQ34" s="53"/>
      <c r="BR34" s="53"/>
      <c r="BS34" s="54"/>
      <c r="BT34" s="52"/>
      <c r="BU34" s="53"/>
      <c r="BV34" s="2" t="str">
        <f t="shared" si="47"/>
        <v xml:space="preserve">      -</v>
      </c>
      <c r="BW34" s="53"/>
      <c r="BX34" s="53"/>
      <c r="BY34" s="53"/>
      <c r="BZ34" s="54"/>
      <c r="CA34" s="52"/>
      <c r="CB34" s="53"/>
      <c r="CC34" s="2" t="str">
        <f t="shared" si="48"/>
        <v xml:space="preserve">      -</v>
      </c>
      <c r="CD34" s="53"/>
      <c r="CE34" s="23"/>
      <c r="CF34" s="23"/>
      <c r="CG34" s="24"/>
      <c r="CH34" s="22"/>
      <c r="CI34" s="23"/>
      <c r="CJ34" s="2" t="str">
        <f t="shared" si="49"/>
        <v xml:space="preserve">      -</v>
      </c>
      <c r="CK34" s="23"/>
      <c r="CL34" s="23"/>
      <c r="CM34" s="23"/>
      <c r="CN34" s="24"/>
      <c r="CO34" s="22"/>
      <c r="CP34" s="23"/>
      <c r="CQ34" s="2" t="str">
        <f t="shared" si="50"/>
        <v xml:space="preserve">      -</v>
      </c>
      <c r="CR34" s="23"/>
      <c r="CS34" s="23"/>
      <c r="CT34" s="23"/>
      <c r="CU34" s="54"/>
      <c r="CV34" s="52"/>
      <c r="CW34" s="53"/>
      <c r="CX34" s="2" t="str">
        <f t="shared" si="51"/>
        <v xml:space="preserve">      -</v>
      </c>
      <c r="CY34" s="23"/>
      <c r="CZ34" s="53"/>
      <c r="DA34" s="53"/>
      <c r="DB34" s="54"/>
      <c r="DC34" s="52"/>
      <c r="DD34" s="53"/>
      <c r="DE34" s="2" t="str">
        <f t="shared" si="52"/>
        <v xml:space="preserve">      -</v>
      </c>
      <c r="DF34" s="53"/>
      <c r="DG34" s="53"/>
      <c r="DH34" s="53"/>
      <c r="DI34" s="54"/>
      <c r="DJ34" s="52"/>
      <c r="DK34" s="53"/>
      <c r="DL34" s="2" t="str">
        <f t="shared" si="53"/>
        <v xml:space="preserve">      -</v>
      </c>
      <c r="DM34" s="53"/>
      <c r="DN34" s="53"/>
      <c r="DO34" s="53"/>
      <c r="DP34" s="54"/>
      <c r="DQ34" s="52"/>
      <c r="DR34" s="53"/>
      <c r="DS34" s="2" t="str">
        <f t="shared" si="54"/>
        <v xml:space="preserve">      -</v>
      </c>
      <c r="DT34" s="53"/>
      <c r="DU34" s="53"/>
      <c r="DV34" s="53"/>
      <c r="DW34" s="54"/>
      <c r="DX34" s="52"/>
      <c r="DY34" s="53"/>
      <c r="DZ34" s="2" t="str">
        <f t="shared" si="55"/>
        <v xml:space="preserve">      -</v>
      </c>
      <c r="EA34" s="23"/>
      <c r="EB34" s="23"/>
      <c r="EC34" s="23"/>
      <c r="ED34" s="24"/>
      <c r="EE34" s="22"/>
      <c r="EF34" s="23"/>
      <c r="EG34" s="2" t="str">
        <f t="shared" si="56"/>
        <v xml:space="preserve">      -</v>
      </c>
      <c r="EH34" s="23"/>
      <c r="EI34" s="23"/>
      <c r="EJ34" s="23"/>
      <c r="EK34" s="24"/>
      <c r="EL34" s="22"/>
      <c r="EM34" s="23"/>
      <c r="EN34" s="2" t="str">
        <f t="shared" si="57"/>
        <v xml:space="preserve">      -</v>
      </c>
      <c r="EO34" s="23"/>
      <c r="EP34" s="23"/>
      <c r="EQ34" s="23"/>
      <c r="ER34" s="24"/>
      <c r="ES34" s="22"/>
      <c r="ET34" s="23"/>
      <c r="EU34" s="2" t="str">
        <f t="shared" si="58"/>
        <v xml:space="preserve">      -</v>
      </c>
      <c r="EV34" s="53"/>
      <c r="EW34" s="53"/>
      <c r="EX34" s="53"/>
      <c r="EY34" s="24"/>
      <c r="EZ34" s="22"/>
      <c r="FA34" s="23"/>
      <c r="FB34" s="2" t="str">
        <f t="shared" si="59"/>
        <v xml:space="preserve">      -</v>
      </c>
      <c r="FC34" s="23"/>
      <c r="FD34" s="23"/>
      <c r="FE34" s="23"/>
      <c r="FF34" s="24"/>
      <c r="FG34" s="22"/>
      <c r="FH34" s="23"/>
      <c r="FI34" s="2" t="str">
        <f t="shared" si="60"/>
        <v xml:space="preserve">      -</v>
      </c>
      <c r="FJ34" s="23"/>
      <c r="FK34" s="23"/>
      <c r="FL34" s="23"/>
      <c r="FM34" s="24"/>
      <c r="FN34" s="22"/>
      <c r="FO34" s="23"/>
      <c r="FP34" s="2" t="str">
        <f t="shared" si="61"/>
        <v xml:space="preserve">      -</v>
      </c>
      <c r="FQ34" s="23"/>
      <c r="FR34" s="23"/>
      <c r="FS34" s="23"/>
      <c r="FT34" s="24"/>
      <c r="FU34" s="22"/>
      <c r="FV34" s="23"/>
      <c r="FW34" s="2" t="str">
        <f t="shared" si="62"/>
        <v xml:space="preserve">      -</v>
      </c>
      <c r="FX34" s="23"/>
      <c r="FY34" s="23"/>
      <c r="FZ34" s="23"/>
      <c r="GA34" s="24"/>
      <c r="GB34" s="22"/>
      <c r="GC34" s="23"/>
      <c r="GD34" s="2" t="str">
        <f t="shared" si="63"/>
        <v xml:space="preserve">      -</v>
      </c>
      <c r="GE34" s="23"/>
      <c r="GF34" s="23"/>
      <c r="GG34" s="23"/>
      <c r="GH34" s="24"/>
      <c r="GI34" s="22"/>
      <c r="GJ34" s="23"/>
      <c r="GK34" s="2" t="str">
        <f t="shared" si="64"/>
        <v xml:space="preserve">      -</v>
      </c>
      <c r="GL34" s="23"/>
      <c r="GM34" s="23"/>
      <c r="GN34" s="23"/>
      <c r="GO34" s="24"/>
      <c r="GP34" s="22"/>
      <c r="GQ34" s="23"/>
      <c r="GR34" s="2" t="str">
        <f t="shared" si="65"/>
        <v xml:space="preserve">      -</v>
      </c>
      <c r="GS34" s="23"/>
      <c r="GT34" s="23"/>
      <c r="GU34" s="23"/>
      <c r="GV34" s="24"/>
      <c r="GW34" s="22"/>
      <c r="GX34" s="23"/>
      <c r="GY34" s="2" t="str">
        <f t="shared" si="66"/>
        <v xml:space="preserve">      -</v>
      </c>
      <c r="GZ34" s="23"/>
      <c r="HA34" s="23"/>
      <c r="HB34" s="23"/>
      <c r="HC34" s="24"/>
      <c r="HD34" s="22"/>
      <c r="HE34" s="23"/>
      <c r="HF34" s="2" t="str">
        <f t="shared" si="67"/>
        <v xml:space="preserve">      -</v>
      </c>
      <c r="HG34" s="23"/>
      <c r="HH34" s="23"/>
      <c r="HI34" s="23"/>
      <c r="HJ34" s="24"/>
      <c r="HK34" s="22"/>
      <c r="HL34" s="23"/>
      <c r="HM34" s="2" t="str">
        <f t="shared" si="68"/>
        <v xml:space="preserve">      -</v>
      </c>
      <c r="HN34" s="23"/>
      <c r="HO34" s="23"/>
      <c r="HP34" s="23"/>
      <c r="HQ34" s="24"/>
      <c r="HR34" s="22"/>
      <c r="HS34" s="23"/>
      <c r="HT34" s="2" t="str">
        <f t="shared" si="69"/>
        <v xml:space="preserve">      -</v>
      </c>
      <c r="HU34" s="23"/>
      <c r="HV34" s="23"/>
      <c r="HW34" s="23"/>
      <c r="HX34" s="24"/>
      <c r="HY34" s="22"/>
      <c r="HZ34" s="23"/>
      <c r="IA34" s="2" t="str">
        <f t="shared" si="70"/>
        <v xml:space="preserve">      -</v>
      </c>
      <c r="IB34" s="23"/>
      <c r="IC34" s="23"/>
      <c r="ID34" s="23"/>
      <c r="IE34" s="24"/>
      <c r="IF34" s="22"/>
      <c r="IG34" s="23"/>
      <c r="IH34" s="2" t="str">
        <f t="shared" si="71"/>
        <v xml:space="preserve">      -</v>
      </c>
      <c r="II34" s="23"/>
      <c r="IJ34" s="23"/>
      <c r="IK34" s="23"/>
      <c r="IL34" s="24"/>
      <c r="IM34" s="22"/>
      <c r="IN34" s="23"/>
      <c r="IO34" s="2" t="str">
        <f t="shared" si="72"/>
        <v xml:space="preserve">      -</v>
      </c>
      <c r="IP34" s="23"/>
      <c r="IQ34" s="23"/>
      <c r="IR34" s="23"/>
      <c r="IS34" s="24"/>
      <c r="IT34" s="22"/>
      <c r="IU34" s="23"/>
      <c r="IV34" s="2" t="str">
        <f t="shared" si="73"/>
        <v xml:space="preserve">      -</v>
      </c>
      <c r="IW34" s="23"/>
      <c r="IX34" s="23"/>
      <c r="IY34" s="23"/>
      <c r="IZ34" s="24"/>
    </row>
    <row r="35" spans="1:260" x14ac:dyDescent="0.2">
      <c r="A35" s="18"/>
      <c r="B35" s="52"/>
      <c r="C35" s="53"/>
      <c r="D35" s="2" t="str">
        <f t="shared" si="37"/>
        <v xml:space="preserve">      -</v>
      </c>
      <c r="E35" s="53"/>
      <c r="F35" s="53"/>
      <c r="G35" s="53"/>
      <c r="H35" s="54"/>
      <c r="I35" s="52"/>
      <c r="J35" s="53"/>
      <c r="K35" s="2" t="str">
        <f t="shared" si="38"/>
        <v xml:space="preserve">      -</v>
      </c>
      <c r="L35" s="53"/>
      <c r="M35" s="53"/>
      <c r="N35" s="53"/>
      <c r="O35" s="54"/>
      <c r="P35" s="52"/>
      <c r="Q35" s="53"/>
      <c r="R35" s="2" t="str">
        <f t="shared" si="39"/>
        <v xml:space="preserve">      -</v>
      </c>
      <c r="S35" s="53"/>
      <c r="T35" s="53"/>
      <c r="U35" s="53"/>
      <c r="V35" s="54"/>
      <c r="W35" s="52"/>
      <c r="X35" s="53"/>
      <c r="Y35" s="2" t="str">
        <f t="shared" si="40"/>
        <v xml:space="preserve">      -</v>
      </c>
      <c r="Z35" s="53"/>
      <c r="AA35" s="53"/>
      <c r="AB35" s="53"/>
      <c r="AC35" s="54"/>
      <c r="AD35" s="52"/>
      <c r="AE35" s="53"/>
      <c r="AF35" s="2" t="str">
        <f t="shared" si="41"/>
        <v xml:space="preserve">      -</v>
      </c>
      <c r="AG35" s="53"/>
      <c r="AH35" s="53"/>
      <c r="AI35" s="53"/>
      <c r="AJ35" s="54"/>
      <c r="AK35" s="74"/>
      <c r="AL35" s="53"/>
      <c r="AM35" s="2" t="str">
        <f t="shared" si="42"/>
        <v xml:space="preserve">      -</v>
      </c>
      <c r="AN35" s="53"/>
      <c r="AO35" s="53"/>
      <c r="AP35" s="53"/>
      <c r="AQ35" s="54"/>
      <c r="AR35" s="52"/>
      <c r="AS35" s="53"/>
      <c r="AT35" s="2" t="str">
        <f t="shared" si="43"/>
        <v xml:space="preserve">      -</v>
      </c>
      <c r="AU35" s="53"/>
      <c r="AV35" s="53"/>
      <c r="AW35" s="53"/>
      <c r="AX35" s="54"/>
      <c r="AY35" s="52"/>
      <c r="AZ35" s="53"/>
      <c r="BA35" s="2" t="str">
        <f t="shared" si="44"/>
        <v xml:space="preserve">      -</v>
      </c>
      <c r="BB35" s="53"/>
      <c r="BC35" s="53"/>
      <c r="BD35" s="53"/>
      <c r="BE35" s="54"/>
      <c r="BF35" s="52"/>
      <c r="BG35" s="53"/>
      <c r="BH35" s="2" t="str">
        <f t="shared" si="45"/>
        <v xml:space="preserve">      -</v>
      </c>
      <c r="BI35" s="53"/>
      <c r="BJ35" s="53"/>
      <c r="BK35" s="53"/>
      <c r="BL35" s="54"/>
      <c r="BM35" s="52"/>
      <c r="BN35" s="53"/>
      <c r="BO35" s="2" t="str">
        <f t="shared" si="46"/>
        <v xml:space="preserve">      -</v>
      </c>
      <c r="BP35" s="53"/>
      <c r="BQ35" s="53"/>
      <c r="BR35" s="53"/>
      <c r="BS35" s="54"/>
      <c r="BT35" s="52"/>
      <c r="BU35" s="53"/>
      <c r="BV35" s="2" t="str">
        <f t="shared" si="47"/>
        <v xml:space="preserve">      -</v>
      </c>
      <c r="BW35" s="53"/>
      <c r="BX35" s="53"/>
      <c r="BY35" s="53"/>
      <c r="BZ35" s="54"/>
      <c r="CA35" s="52"/>
      <c r="CB35" s="53"/>
      <c r="CC35" s="2" t="str">
        <f t="shared" si="48"/>
        <v xml:space="preserve">      -</v>
      </c>
      <c r="CD35" s="53"/>
      <c r="CE35" s="23"/>
      <c r="CF35" s="23"/>
      <c r="CG35" s="24"/>
      <c r="CH35" s="22"/>
      <c r="CI35" s="23"/>
      <c r="CJ35" s="2" t="str">
        <f t="shared" si="49"/>
        <v xml:space="preserve">      -</v>
      </c>
      <c r="CK35" s="23"/>
      <c r="CL35" s="23"/>
      <c r="CM35" s="23"/>
      <c r="CN35" s="24"/>
      <c r="CO35" s="22"/>
      <c r="CP35" s="23"/>
      <c r="CQ35" s="2" t="str">
        <f t="shared" si="50"/>
        <v xml:space="preserve">      -</v>
      </c>
      <c r="CR35" s="23"/>
      <c r="CS35" s="23"/>
      <c r="CT35" s="23"/>
      <c r="CU35" s="54"/>
      <c r="CV35" s="52"/>
      <c r="CW35" s="53"/>
      <c r="CX35" s="2" t="str">
        <f t="shared" si="51"/>
        <v xml:space="preserve">      -</v>
      </c>
      <c r="CY35" s="23"/>
      <c r="CZ35" s="53"/>
      <c r="DA35" s="53"/>
      <c r="DB35" s="54"/>
      <c r="DC35" s="52"/>
      <c r="DD35" s="53"/>
      <c r="DE35" s="2" t="str">
        <f t="shared" si="52"/>
        <v xml:space="preserve">      -</v>
      </c>
      <c r="DF35" s="53"/>
      <c r="DG35" s="53"/>
      <c r="DH35" s="53"/>
      <c r="DI35" s="54"/>
      <c r="DJ35" s="52"/>
      <c r="DK35" s="53"/>
      <c r="DL35" s="2" t="str">
        <f t="shared" si="53"/>
        <v xml:space="preserve">      -</v>
      </c>
      <c r="DM35" s="53"/>
      <c r="DN35" s="53"/>
      <c r="DO35" s="53"/>
      <c r="DP35" s="54"/>
      <c r="DQ35" s="52"/>
      <c r="DR35" s="53"/>
      <c r="DS35" s="2" t="str">
        <f t="shared" si="54"/>
        <v xml:space="preserve">      -</v>
      </c>
      <c r="DT35" s="53"/>
      <c r="DU35" s="53"/>
      <c r="DV35" s="53"/>
      <c r="DW35" s="54"/>
      <c r="DX35" s="52"/>
      <c r="DY35" s="53"/>
      <c r="DZ35" s="2" t="str">
        <f t="shared" si="55"/>
        <v xml:space="preserve">      -</v>
      </c>
      <c r="EA35" s="23"/>
      <c r="EB35" s="23"/>
      <c r="EC35" s="23"/>
      <c r="ED35" s="24"/>
      <c r="EE35" s="22"/>
      <c r="EF35" s="23"/>
      <c r="EG35" s="2" t="str">
        <f t="shared" si="56"/>
        <v xml:space="preserve">      -</v>
      </c>
      <c r="EH35" s="23"/>
      <c r="EI35" s="23"/>
      <c r="EJ35" s="23"/>
      <c r="EK35" s="24"/>
      <c r="EL35" s="22"/>
      <c r="EM35" s="23"/>
      <c r="EN35" s="2" t="str">
        <f t="shared" si="57"/>
        <v xml:space="preserve">      -</v>
      </c>
      <c r="EO35" s="23"/>
      <c r="EP35" s="23"/>
      <c r="EQ35" s="23"/>
      <c r="ER35" s="24"/>
      <c r="ES35" s="22"/>
      <c r="ET35" s="23"/>
      <c r="EU35" s="2" t="str">
        <f t="shared" si="58"/>
        <v xml:space="preserve">      -</v>
      </c>
      <c r="EV35" s="53"/>
      <c r="EW35" s="53"/>
      <c r="EX35" s="53"/>
      <c r="EY35" s="24"/>
      <c r="EZ35" s="22"/>
      <c r="FA35" s="23"/>
      <c r="FB35" s="2" t="str">
        <f t="shared" si="59"/>
        <v xml:space="preserve">      -</v>
      </c>
      <c r="FC35" s="23"/>
      <c r="FD35" s="23"/>
      <c r="FE35" s="23"/>
      <c r="FF35" s="24"/>
      <c r="FG35" s="22"/>
      <c r="FH35" s="23"/>
      <c r="FI35" s="2" t="str">
        <f t="shared" si="60"/>
        <v xml:space="preserve">      -</v>
      </c>
      <c r="FJ35" s="23"/>
      <c r="FK35" s="23"/>
      <c r="FL35" s="23"/>
      <c r="FM35" s="24"/>
      <c r="FN35" s="22"/>
      <c r="FO35" s="23"/>
      <c r="FP35" s="2" t="str">
        <f t="shared" si="61"/>
        <v xml:space="preserve">      -</v>
      </c>
      <c r="FQ35" s="23"/>
      <c r="FR35" s="23"/>
      <c r="FS35" s="23"/>
      <c r="FT35" s="24"/>
      <c r="FU35" s="22"/>
      <c r="FV35" s="23"/>
      <c r="FW35" s="2" t="str">
        <f t="shared" si="62"/>
        <v xml:space="preserve">      -</v>
      </c>
      <c r="FX35" s="23"/>
      <c r="FY35" s="23"/>
      <c r="FZ35" s="23"/>
      <c r="GA35" s="24"/>
      <c r="GB35" s="22"/>
      <c r="GC35" s="23"/>
      <c r="GD35" s="2" t="str">
        <f t="shared" si="63"/>
        <v xml:space="preserve">      -</v>
      </c>
      <c r="GE35" s="23"/>
      <c r="GF35" s="23"/>
      <c r="GG35" s="23"/>
      <c r="GH35" s="24"/>
      <c r="GI35" s="22"/>
      <c r="GJ35" s="23"/>
      <c r="GK35" s="2" t="str">
        <f t="shared" si="64"/>
        <v xml:space="preserve">      -</v>
      </c>
      <c r="GL35" s="23"/>
      <c r="GM35" s="23"/>
      <c r="GN35" s="23"/>
      <c r="GO35" s="24"/>
      <c r="GP35" s="22"/>
      <c r="GQ35" s="23"/>
      <c r="GR35" s="2" t="str">
        <f t="shared" si="65"/>
        <v xml:space="preserve">      -</v>
      </c>
      <c r="GS35" s="23"/>
      <c r="GT35" s="23"/>
      <c r="GU35" s="23"/>
      <c r="GV35" s="24"/>
      <c r="GW35" s="22"/>
      <c r="GX35" s="23"/>
      <c r="GY35" s="2" t="str">
        <f t="shared" si="66"/>
        <v xml:space="preserve">      -</v>
      </c>
      <c r="GZ35" s="23"/>
      <c r="HA35" s="23"/>
      <c r="HB35" s="23"/>
      <c r="HC35" s="24"/>
      <c r="HD35" s="22"/>
      <c r="HE35" s="23"/>
      <c r="HF35" s="2" t="str">
        <f t="shared" si="67"/>
        <v xml:space="preserve">      -</v>
      </c>
      <c r="HG35" s="23"/>
      <c r="HH35" s="23"/>
      <c r="HI35" s="23"/>
      <c r="HJ35" s="24"/>
      <c r="HK35" s="22"/>
      <c r="HL35" s="23"/>
      <c r="HM35" s="2" t="str">
        <f t="shared" si="68"/>
        <v xml:space="preserve">      -</v>
      </c>
      <c r="HN35" s="23"/>
      <c r="HO35" s="23"/>
      <c r="HP35" s="23"/>
      <c r="HQ35" s="24"/>
      <c r="HR35" s="22"/>
      <c r="HS35" s="23"/>
      <c r="HT35" s="2" t="str">
        <f t="shared" si="69"/>
        <v xml:space="preserve">      -</v>
      </c>
      <c r="HU35" s="23"/>
      <c r="HV35" s="23"/>
      <c r="HW35" s="23"/>
      <c r="HX35" s="24"/>
      <c r="HY35" s="22"/>
      <c r="HZ35" s="23"/>
      <c r="IA35" s="2" t="str">
        <f t="shared" si="70"/>
        <v xml:space="preserve">      -</v>
      </c>
      <c r="IB35" s="23"/>
      <c r="IC35" s="23"/>
      <c r="ID35" s="23"/>
      <c r="IE35" s="24"/>
      <c r="IF35" s="22"/>
      <c r="IG35" s="23"/>
      <c r="IH35" s="2" t="str">
        <f t="shared" si="71"/>
        <v xml:space="preserve">      -</v>
      </c>
      <c r="II35" s="23"/>
      <c r="IJ35" s="23"/>
      <c r="IK35" s="23"/>
      <c r="IL35" s="24"/>
      <c r="IM35" s="22"/>
      <c r="IN35" s="23"/>
      <c r="IO35" s="2" t="str">
        <f t="shared" si="72"/>
        <v xml:space="preserve">      -</v>
      </c>
      <c r="IP35" s="23"/>
      <c r="IQ35" s="23"/>
      <c r="IR35" s="23"/>
      <c r="IS35" s="24"/>
      <c r="IT35" s="22"/>
      <c r="IU35" s="23"/>
      <c r="IV35" s="2" t="str">
        <f t="shared" si="73"/>
        <v xml:space="preserve">      -</v>
      </c>
      <c r="IW35" s="23"/>
      <c r="IX35" s="23"/>
      <c r="IY35" s="23"/>
      <c r="IZ35" s="24"/>
    </row>
    <row r="36" spans="1:260" x14ac:dyDescent="0.2">
      <c r="A36" s="18"/>
      <c r="B36" s="52"/>
      <c r="C36" s="53"/>
      <c r="D36" s="2" t="str">
        <f t="shared" si="37"/>
        <v xml:space="preserve">      -</v>
      </c>
      <c r="E36" s="53"/>
      <c r="F36" s="53"/>
      <c r="G36" s="53"/>
      <c r="H36" s="54"/>
      <c r="I36" s="52"/>
      <c r="J36" s="53"/>
      <c r="K36" s="2" t="str">
        <f t="shared" si="38"/>
        <v xml:space="preserve">      -</v>
      </c>
      <c r="L36" s="53"/>
      <c r="M36" s="53"/>
      <c r="N36" s="53"/>
      <c r="O36" s="54"/>
      <c r="P36" s="52"/>
      <c r="Q36" s="53"/>
      <c r="R36" s="2" t="str">
        <f t="shared" si="39"/>
        <v xml:space="preserve">      -</v>
      </c>
      <c r="S36" s="53"/>
      <c r="T36" s="53"/>
      <c r="U36" s="53"/>
      <c r="V36" s="54"/>
      <c r="W36" s="52"/>
      <c r="X36" s="53"/>
      <c r="Y36" s="2" t="str">
        <f t="shared" si="40"/>
        <v xml:space="preserve">      -</v>
      </c>
      <c r="Z36" s="53"/>
      <c r="AA36" s="53"/>
      <c r="AB36" s="53"/>
      <c r="AC36" s="54"/>
      <c r="AD36" s="52"/>
      <c r="AE36" s="53"/>
      <c r="AF36" s="2" t="str">
        <f t="shared" si="41"/>
        <v xml:space="preserve">      -</v>
      </c>
      <c r="AG36" s="53"/>
      <c r="AH36" s="53"/>
      <c r="AI36" s="53"/>
      <c r="AJ36" s="54"/>
      <c r="AK36" s="52"/>
      <c r="AL36" s="53"/>
      <c r="AM36" s="2" t="str">
        <f t="shared" si="42"/>
        <v xml:space="preserve">      -</v>
      </c>
      <c r="AN36" s="53"/>
      <c r="AO36" s="53"/>
      <c r="AP36" s="53"/>
      <c r="AQ36" s="54"/>
      <c r="AR36" s="52"/>
      <c r="AS36" s="53"/>
      <c r="AT36" s="2" t="str">
        <f t="shared" si="43"/>
        <v xml:space="preserve">      -</v>
      </c>
      <c r="AU36" s="53"/>
      <c r="AV36" s="53"/>
      <c r="AW36" s="53"/>
      <c r="AX36" s="54"/>
      <c r="AY36" s="52"/>
      <c r="AZ36" s="53"/>
      <c r="BA36" s="2" t="str">
        <f t="shared" si="44"/>
        <v xml:space="preserve">      -</v>
      </c>
      <c r="BB36" s="53"/>
      <c r="BC36" s="53"/>
      <c r="BD36" s="53"/>
      <c r="BE36" s="54"/>
      <c r="BF36" s="52"/>
      <c r="BG36" s="53"/>
      <c r="BH36" s="2" t="str">
        <f t="shared" si="45"/>
        <v xml:space="preserve">      -</v>
      </c>
      <c r="BI36" s="53"/>
      <c r="BJ36" s="53"/>
      <c r="BK36" s="53"/>
      <c r="BL36" s="54"/>
      <c r="BM36" s="52"/>
      <c r="BN36" s="53"/>
      <c r="BO36" s="2" t="str">
        <f t="shared" si="46"/>
        <v xml:space="preserve">      -</v>
      </c>
      <c r="BP36" s="53"/>
      <c r="BQ36" s="53"/>
      <c r="BR36" s="53"/>
      <c r="BS36" s="54"/>
      <c r="BT36" s="52"/>
      <c r="BU36" s="53"/>
      <c r="BV36" s="2" t="str">
        <f t="shared" si="47"/>
        <v xml:space="preserve">      -</v>
      </c>
      <c r="BW36" s="53"/>
      <c r="BX36" s="53"/>
      <c r="BY36" s="53"/>
      <c r="BZ36" s="54"/>
      <c r="CA36" s="52"/>
      <c r="CB36" s="53"/>
      <c r="CC36" s="2" t="str">
        <f t="shared" si="48"/>
        <v xml:space="preserve">      -</v>
      </c>
      <c r="CD36" s="53"/>
      <c r="CE36" s="23"/>
      <c r="CF36" s="23"/>
      <c r="CG36" s="24"/>
      <c r="CH36" s="22"/>
      <c r="CI36" s="23"/>
      <c r="CJ36" s="2" t="str">
        <f t="shared" si="49"/>
        <v xml:space="preserve">      -</v>
      </c>
      <c r="CK36" s="23"/>
      <c r="CL36" s="23"/>
      <c r="CM36" s="23"/>
      <c r="CN36" s="24"/>
      <c r="CO36" s="22"/>
      <c r="CP36" s="23"/>
      <c r="CQ36" s="2" t="str">
        <f t="shared" si="50"/>
        <v xml:space="preserve">      -</v>
      </c>
      <c r="CR36" s="23"/>
      <c r="CS36" s="23"/>
      <c r="CT36" s="23"/>
      <c r="CU36" s="54"/>
      <c r="CV36" s="52"/>
      <c r="CW36" s="53"/>
      <c r="CX36" s="2" t="str">
        <f t="shared" si="51"/>
        <v xml:space="preserve">      -</v>
      </c>
      <c r="CY36" s="23"/>
      <c r="CZ36" s="53"/>
      <c r="DA36" s="53"/>
      <c r="DB36" s="54"/>
      <c r="DC36" s="52"/>
      <c r="DD36" s="53"/>
      <c r="DE36" s="2" t="str">
        <f t="shared" si="52"/>
        <v xml:space="preserve">      -</v>
      </c>
      <c r="DF36" s="53"/>
      <c r="DG36" s="53"/>
      <c r="DH36" s="53"/>
      <c r="DI36" s="54"/>
      <c r="DJ36" s="52"/>
      <c r="DK36" s="53"/>
      <c r="DL36" s="2" t="str">
        <f t="shared" si="53"/>
        <v xml:space="preserve">      -</v>
      </c>
      <c r="DM36" s="53"/>
      <c r="DN36" s="53"/>
      <c r="DO36" s="53"/>
      <c r="DP36" s="54"/>
      <c r="DQ36" s="52"/>
      <c r="DR36" s="53"/>
      <c r="DS36" s="2" t="str">
        <f t="shared" si="54"/>
        <v xml:space="preserve">      -</v>
      </c>
      <c r="DT36" s="53"/>
      <c r="DU36" s="53"/>
      <c r="DV36" s="53"/>
      <c r="DW36" s="54"/>
      <c r="DX36" s="52"/>
      <c r="DY36" s="53"/>
      <c r="DZ36" s="2" t="str">
        <f t="shared" si="55"/>
        <v xml:space="preserve">      -</v>
      </c>
      <c r="EA36" s="23"/>
      <c r="EB36" s="23"/>
      <c r="EC36" s="23"/>
      <c r="ED36" s="24"/>
      <c r="EE36" s="22"/>
      <c r="EF36" s="23"/>
      <c r="EG36" s="2" t="str">
        <f t="shared" si="56"/>
        <v xml:space="preserve">      -</v>
      </c>
      <c r="EH36" s="23"/>
      <c r="EI36" s="23"/>
      <c r="EJ36" s="23"/>
      <c r="EK36" s="24"/>
      <c r="EL36" s="22"/>
      <c r="EM36" s="23"/>
      <c r="EN36" s="2" t="str">
        <f t="shared" si="57"/>
        <v xml:space="preserve">      -</v>
      </c>
      <c r="EO36" s="23"/>
      <c r="EP36" s="23"/>
      <c r="EQ36" s="23"/>
      <c r="ER36" s="24"/>
      <c r="ES36" s="22"/>
      <c r="ET36" s="23"/>
      <c r="EU36" s="2" t="str">
        <f t="shared" si="58"/>
        <v xml:space="preserve">      -</v>
      </c>
      <c r="EV36" s="53"/>
      <c r="EW36" s="53"/>
      <c r="EX36" s="53"/>
      <c r="EY36" s="24"/>
      <c r="EZ36" s="22"/>
      <c r="FA36" s="23"/>
      <c r="FB36" s="2" t="str">
        <f t="shared" si="59"/>
        <v xml:space="preserve">      -</v>
      </c>
      <c r="FC36" s="23"/>
      <c r="FD36" s="23"/>
      <c r="FE36" s="23"/>
      <c r="FF36" s="24"/>
      <c r="FG36" s="22"/>
      <c r="FH36" s="23"/>
      <c r="FI36" s="2" t="str">
        <f t="shared" si="60"/>
        <v xml:space="preserve">      -</v>
      </c>
      <c r="FJ36" s="23"/>
      <c r="FK36" s="23"/>
      <c r="FL36" s="23"/>
      <c r="FM36" s="24"/>
      <c r="FN36" s="22"/>
      <c r="FO36" s="23"/>
      <c r="FP36" s="2" t="str">
        <f t="shared" si="61"/>
        <v xml:space="preserve">      -</v>
      </c>
      <c r="FQ36" s="23"/>
      <c r="FR36" s="23"/>
      <c r="FS36" s="23"/>
      <c r="FT36" s="24"/>
      <c r="FU36" s="22"/>
      <c r="FV36" s="23"/>
      <c r="FW36" s="2" t="str">
        <f t="shared" si="62"/>
        <v xml:space="preserve">      -</v>
      </c>
      <c r="FX36" s="23"/>
      <c r="FY36" s="23"/>
      <c r="FZ36" s="23"/>
      <c r="GA36" s="24"/>
      <c r="GB36" s="22"/>
      <c r="GC36" s="23"/>
      <c r="GD36" s="2" t="str">
        <f t="shared" si="63"/>
        <v xml:space="preserve">      -</v>
      </c>
      <c r="GE36" s="23"/>
      <c r="GF36" s="23"/>
      <c r="GG36" s="23"/>
      <c r="GH36" s="24"/>
      <c r="GI36" s="22"/>
      <c r="GJ36" s="23"/>
      <c r="GK36" s="2" t="str">
        <f t="shared" si="64"/>
        <v xml:space="preserve">      -</v>
      </c>
      <c r="GL36" s="23"/>
      <c r="GM36" s="23"/>
      <c r="GN36" s="23"/>
      <c r="GO36" s="24"/>
      <c r="GP36" s="22"/>
      <c r="GQ36" s="23"/>
      <c r="GR36" s="2" t="str">
        <f t="shared" si="65"/>
        <v xml:space="preserve">      -</v>
      </c>
      <c r="GS36" s="23"/>
      <c r="GT36" s="23"/>
      <c r="GU36" s="23"/>
      <c r="GV36" s="24"/>
      <c r="GW36" s="22"/>
      <c r="GX36" s="23"/>
      <c r="GY36" s="2" t="str">
        <f t="shared" si="66"/>
        <v xml:space="preserve">      -</v>
      </c>
      <c r="GZ36" s="23"/>
      <c r="HA36" s="23"/>
      <c r="HB36" s="23"/>
      <c r="HC36" s="24"/>
      <c r="HD36" s="22"/>
      <c r="HE36" s="23"/>
      <c r="HF36" s="2" t="str">
        <f t="shared" si="67"/>
        <v xml:space="preserve">      -</v>
      </c>
      <c r="HG36" s="23"/>
      <c r="HH36" s="23"/>
      <c r="HI36" s="23"/>
      <c r="HJ36" s="24"/>
      <c r="HK36" s="22"/>
      <c r="HL36" s="23"/>
      <c r="HM36" s="2" t="str">
        <f t="shared" si="68"/>
        <v xml:space="preserve">      -</v>
      </c>
      <c r="HN36" s="23"/>
      <c r="HO36" s="23"/>
      <c r="HP36" s="23"/>
      <c r="HQ36" s="24"/>
      <c r="HR36" s="22"/>
      <c r="HS36" s="23"/>
      <c r="HT36" s="2" t="str">
        <f t="shared" si="69"/>
        <v xml:space="preserve">      -</v>
      </c>
      <c r="HU36" s="23"/>
      <c r="HV36" s="23"/>
      <c r="HW36" s="23"/>
      <c r="HX36" s="24"/>
      <c r="HY36" s="22"/>
      <c r="HZ36" s="23"/>
      <c r="IA36" s="2" t="str">
        <f t="shared" si="70"/>
        <v xml:space="preserve">      -</v>
      </c>
      <c r="IB36" s="23"/>
      <c r="IC36" s="23"/>
      <c r="ID36" s="23"/>
      <c r="IE36" s="24"/>
      <c r="IF36" s="22"/>
      <c r="IG36" s="23"/>
      <c r="IH36" s="2" t="str">
        <f t="shared" si="71"/>
        <v xml:space="preserve">      -</v>
      </c>
      <c r="II36" s="23"/>
      <c r="IJ36" s="23"/>
      <c r="IK36" s="23"/>
      <c r="IL36" s="24"/>
      <c r="IM36" s="22"/>
      <c r="IN36" s="23"/>
      <c r="IO36" s="2" t="str">
        <f t="shared" si="72"/>
        <v xml:space="preserve">      -</v>
      </c>
      <c r="IP36" s="23"/>
      <c r="IQ36" s="23"/>
      <c r="IR36" s="23"/>
      <c r="IS36" s="24"/>
      <c r="IT36" s="22"/>
      <c r="IU36" s="23"/>
      <c r="IV36" s="2" t="str">
        <f t="shared" si="73"/>
        <v xml:space="preserve">      -</v>
      </c>
      <c r="IW36" s="23"/>
      <c r="IX36" s="23"/>
      <c r="IY36" s="23"/>
      <c r="IZ36" s="24"/>
    </row>
    <row r="37" spans="1:260" x14ac:dyDescent="0.2">
      <c r="A37" s="18"/>
      <c r="B37" s="52"/>
      <c r="C37" s="53"/>
      <c r="D37" s="2" t="str">
        <f t="shared" si="37"/>
        <v xml:space="preserve">      -</v>
      </c>
      <c r="E37" s="53"/>
      <c r="F37" s="53"/>
      <c r="G37" s="53"/>
      <c r="H37" s="54"/>
      <c r="I37" s="52"/>
      <c r="J37" s="53"/>
      <c r="K37" s="2" t="str">
        <f t="shared" si="38"/>
        <v xml:space="preserve">      -</v>
      </c>
      <c r="L37" s="53"/>
      <c r="M37" s="53"/>
      <c r="N37" s="53"/>
      <c r="O37" s="54"/>
      <c r="P37" s="52"/>
      <c r="Q37" s="53"/>
      <c r="R37" s="2" t="str">
        <f t="shared" si="39"/>
        <v xml:space="preserve">      -</v>
      </c>
      <c r="S37" s="53"/>
      <c r="T37" s="53"/>
      <c r="U37" s="53"/>
      <c r="V37" s="54"/>
      <c r="W37" s="52"/>
      <c r="X37" s="53"/>
      <c r="Y37" s="2" t="str">
        <f t="shared" si="40"/>
        <v xml:space="preserve">      -</v>
      </c>
      <c r="Z37" s="53"/>
      <c r="AA37" s="53"/>
      <c r="AB37" s="53"/>
      <c r="AC37" s="54"/>
      <c r="AD37" s="52"/>
      <c r="AE37" s="53"/>
      <c r="AF37" s="2" t="str">
        <f t="shared" si="41"/>
        <v xml:space="preserve">      -</v>
      </c>
      <c r="AG37" s="53"/>
      <c r="AH37" s="53"/>
      <c r="AI37" s="53"/>
      <c r="AJ37" s="54"/>
      <c r="AK37" s="52"/>
      <c r="AL37" s="53"/>
      <c r="AM37" s="2" t="str">
        <f t="shared" si="42"/>
        <v xml:space="preserve">      -</v>
      </c>
      <c r="AN37" s="53"/>
      <c r="AO37" s="53"/>
      <c r="AP37" s="53"/>
      <c r="AQ37" s="54"/>
      <c r="AR37" s="52"/>
      <c r="AS37" s="53"/>
      <c r="AT37" s="2" t="str">
        <f t="shared" si="43"/>
        <v xml:space="preserve">      -</v>
      </c>
      <c r="AU37" s="53"/>
      <c r="AV37" s="53"/>
      <c r="AW37" s="53"/>
      <c r="AX37" s="54"/>
      <c r="AY37" s="52"/>
      <c r="AZ37" s="53"/>
      <c r="BA37" s="2" t="str">
        <f t="shared" si="44"/>
        <v xml:space="preserve">      -</v>
      </c>
      <c r="BB37" s="53"/>
      <c r="BC37" s="53"/>
      <c r="BD37" s="53"/>
      <c r="BE37" s="54"/>
      <c r="BF37" s="52"/>
      <c r="BG37" s="53"/>
      <c r="BH37" s="2" t="str">
        <f t="shared" si="45"/>
        <v xml:space="preserve">      -</v>
      </c>
      <c r="BI37" s="53"/>
      <c r="BJ37" s="53"/>
      <c r="BK37" s="53"/>
      <c r="BL37" s="54"/>
      <c r="BM37" s="52"/>
      <c r="BN37" s="53"/>
      <c r="BO37" s="2" t="str">
        <f t="shared" si="46"/>
        <v xml:space="preserve">      -</v>
      </c>
      <c r="BP37" s="53"/>
      <c r="BQ37" s="53"/>
      <c r="BR37" s="53"/>
      <c r="BS37" s="54"/>
      <c r="BT37" s="52"/>
      <c r="BU37" s="53"/>
      <c r="BV37" s="2" t="str">
        <f t="shared" si="47"/>
        <v xml:space="preserve">      -</v>
      </c>
      <c r="BW37" s="53"/>
      <c r="BX37" s="53"/>
      <c r="BY37" s="53"/>
      <c r="BZ37" s="54"/>
      <c r="CA37" s="52"/>
      <c r="CB37" s="53"/>
      <c r="CC37" s="2" t="str">
        <f t="shared" si="48"/>
        <v xml:space="preserve">      -</v>
      </c>
      <c r="CD37" s="53"/>
      <c r="CE37" s="23"/>
      <c r="CF37" s="23"/>
      <c r="CG37" s="24"/>
      <c r="CH37" s="22"/>
      <c r="CI37" s="23"/>
      <c r="CJ37" s="2" t="str">
        <f t="shared" si="49"/>
        <v xml:space="preserve">      -</v>
      </c>
      <c r="CK37" s="23"/>
      <c r="CL37" s="23"/>
      <c r="CM37" s="23"/>
      <c r="CN37" s="24"/>
      <c r="CO37" s="22"/>
      <c r="CP37" s="23"/>
      <c r="CQ37" s="2" t="str">
        <f t="shared" si="50"/>
        <v xml:space="preserve">      -</v>
      </c>
      <c r="CR37" s="23"/>
      <c r="CS37" s="23"/>
      <c r="CT37" s="23"/>
      <c r="CU37" s="54"/>
      <c r="CV37" s="52"/>
      <c r="CW37" s="53"/>
      <c r="CX37" s="2" t="str">
        <f t="shared" si="51"/>
        <v xml:space="preserve">      -</v>
      </c>
      <c r="CY37" s="23"/>
      <c r="CZ37" s="53"/>
      <c r="DA37" s="53"/>
      <c r="DB37" s="54"/>
      <c r="DC37" s="74"/>
      <c r="DD37" s="73"/>
      <c r="DE37" s="2" t="str">
        <f t="shared" si="52"/>
        <v xml:space="preserve">      -</v>
      </c>
      <c r="DF37" s="53"/>
      <c r="DG37" s="53"/>
      <c r="DH37" s="53"/>
      <c r="DI37" s="54"/>
      <c r="DJ37" s="52"/>
      <c r="DK37" s="53"/>
      <c r="DL37" s="2" t="str">
        <f t="shared" si="53"/>
        <v xml:space="preserve">      -</v>
      </c>
      <c r="DM37" s="53"/>
      <c r="DN37" s="53"/>
      <c r="DO37" s="53"/>
      <c r="DP37" s="54"/>
      <c r="DQ37" s="52"/>
      <c r="DR37" s="53"/>
      <c r="DS37" s="2" t="str">
        <f t="shared" si="54"/>
        <v xml:space="preserve">      -</v>
      </c>
      <c r="DT37" s="53"/>
      <c r="DU37" s="53"/>
      <c r="DV37" s="53"/>
      <c r="DW37" s="54"/>
      <c r="DX37" s="52"/>
      <c r="DY37" s="53"/>
      <c r="DZ37" s="2" t="str">
        <f t="shared" si="55"/>
        <v xml:space="preserve">      -</v>
      </c>
      <c r="EA37" s="23"/>
      <c r="EB37" s="23"/>
      <c r="EC37" s="23"/>
      <c r="ED37" s="24"/>
      <c r="EE37" s="22"/>
      <c r="EF37" s="23"/>
      <c r="EG37" s="2" t="str">
        <f t="shared" si="56"/>
        <v xml:space="preserve">      -</v>
      </c>
      <c r="EH37" s="23"/>
      <c r="EI37" s="23"/>
      <c r="EJ37" s="23"/>
      <c r="EK37" s="24"/>
      <c r="EL37" s="22"/>
      <c r="EM37" s="23"/>
      <c r="EN37" s="2" t="str">
        <f t="shared" si="57"/>
        <v xml:space="preserve">      -</v>
      </c>
      <c r="EO37" s="23"/>
      <c r="EP37" s="23"/>
      <c r="EQ37" s="23"/>
      <c r="ER37" s="24"/>
      <c r="ES37" s="22"/>
      <c r="ET37" s="23"/>
      <c r="EU37" s="2" t="str">
        <f t="shared" si="58"/>
        <v xml:space="preserve">      -</v>
      </c>
      <c r="EV37" s="53"/>
      <c r="EW37" s="53"/>
      <c r="EX37" s="53"/>
      <c r="EY37" s="24"/>
      <c r="EZ37" s="22"/>
      <c r="FA37" s="23"/>
      <c r="FB37" s="2" t="str">
        <f t="shared" si="59"/>
        <v xml:space="preserve">      -</v>
      </c>
      <c r="FC37" s="23"/>
      <c r="FD37" s="23"/>
      <c r="FE37" s="23"/>
      <c r="FF37" s="24"/>
      <c r="FG37" s="22"/>
      <c r="FH37" s="23"/>
      <c r="FI37" s="2" t="str">
        <f t="shared" si="60"/>
        <v xml:space="preserve">      -</v>
      </c>
      <c r="FJ37" s="23"/>
      <c r="FK37" s="23"/>
      <c r="FL37" s="23"/>
      <c r="FM37" s="24"/>
      <c r="FN37" s="22"/>
      <c r="FO37" s="23"/>
      <c r="FP37" s="2" t="str">
        <f t="shared" si="61"/>
        <v xml:space="preserve">      -</v>
      </c>
      <c r="FQ37" s="23"/>
      <c r="FR37" s="23"/>
      <c r="FS37" s="23"/>
      <c r="FT37" s="24"/>
      <c r="FU37" s="22"/>
      <c r="FV37" s="23"/>
      <c r="FW37" s="2" t="str">
        <f t="shared" si="62"/>
        <v xml:space="preserve">      -</v>
      </c>
      <c r="FX37" s="23"/>
      <c r="FY37" s="23"/>
      <c r="FZ37" s="23"/>
      <c r="GA37" s="24"/>
      <c r="GB37" s="22"/>
      <c r="GC37" s="23"/>
      <c r="GD37" s="2" t="str">
        <f t="shared" si="63"/>
        <v xml:space="preserve">      -</v>
      </c>
      <c r="GE37" s="23"/>
      <c r="GF37" s="23"/>
      <c r="GG37" s="23"/>
      <c r="GH37" s="24"/>
      <c r="GI37" s="22"/>
      <c r="GJ37" s="23"/>
      <c r="GK37" s="2" t="str">
        <f t="shared" si="64"/>
        <v xml:space="preserve">      -</v>
      </c>
      <c r="GL37" s="23"/>
      <c r="GM37" s="23"/>
      <c r="GN37" s="23"/>
      <c r="GO37" s="24"/>
      <c r="GP37" s="22"/>
      <c r="GQ37" s="23"/>
      <c r="GR37" s="2" t="str">
        <f t="shared" si="65"/>
        <v xml:space="preserve">      -</v>
      </c>
      <c r="GS37" s="23"/>
      <c r="GT37" s="23"/>
      <c r="GU37" s="23"/>
      <c r="GV37" s="24"/>
      <c r="GW37" s="22"/>
      <c r="GX37" s="23"/>
      <c r="GY37" s="2" t="str">
        <f t="shared" si="66"/>
        <v xml:space="preserve">      -</v>
      </c>
      <c r="GZ37" s="23"/>
      <c r="HA37" s="23"/>
      <c r="HB37" s="23"/>
      <c r="HC37" s="24"/>
      <c r="HD37" s="22"/>
      <c r="HE37" s="23"/>
      <c r="HF37" s="2" t="str">
        <f t="shared" si="67"/>
        <v xml:space="preserve">      -</v>
      </c>
      <c r="HG37" s="23"/>
      <c r="HH37" s="23"/>
      <c r="HI37" s="23"/>
      <c r="HJ37" s="24"/>
      <c r="HK37" s="22"/>
      <c r="HL37" s="23"/>
      <c r="HM37" s="2" t="str">
        <f t="shared" si="68"/>
        <v xml:space="preserve">      -</v>
      </c>
      <c r="HN37" s="23"/>
      <c r="HO37" s="23"/>
      <c r="HP37" s="23"/>
      <c r="HQ37" s="24"/>
      <c r="HR37" s="22"/>
      <c r="HS37" s="23"/>
      <c r="HT37" s="2" t="str">
        <f t="shared" si="69"/>
        <v xml:space="preserve">      -</v>
      </c>
      <c r="HU37" s="23"/>
      <c r="HV37" s="23"/>
      <c r="HW37" s="23"/>
      <c r="HX37" s="24"/>
      <c r="HY37" s="22"/>
      <c r="HZ37" s="23"/>
      <c r="IA37" s="2" t="str">
        <f t="shared" si="70"/>
        <v xml:space="preserve">      -</v>
      </c>
      <c r="IB37" s="23"/>
      <c r="IC37" s="23"/>
      <c r="ID37" s="23"/>
      <c r="IE37" s="24"/>
      <c r="IF37" s="22"/>
      <c r="IG37" s="23"/>
      <c r="IH37" s="2" t="str">
        <f t="shared" si="71"/>
        <v xml:space="preserve">      -</v>
      </c>
      <c r="II37" s="23"/>
      <c r="IJ37" s="23"/>
      <c r="IK37" s="23"/>
      <c r="IL37" s="24"/>
      <c r="IM37" s="22"/>
      <c r="IN37" s="23"/>
      <c r="IO37" s="2" t="str">
        <f t="shared" si="72"/>
        <v xml:space="preserve">      -</v>
      </c>
      <c r="IP37" s="23"/>
      <c r="IQ37" s="23"/>
      <c r="IR37" s="23"/>
      <c r="IS37" s="24"/>
      <c r="IT37" s="22"/>
      <c r="IU37" s="23"/>
      <c r="IV37" s="2" t="str">
        <f t="shared" si="73"/>
        <v xml:space="preserve">      -</v>
      </c>
      <c r="IW37" s="23"/>
      <c r="IX37" s="23"/>
      <c r="IY37" s="23"/>
      <c r="IZ37" s="24"/>
    </row>
    <row r="38" spans="1:260" x14ac:dyDescent="0.2">
      <c r="A38" s="18"/>
      <c r="B38" s="52"/>
      <c r="C38" s="53"/>
      <c r="D38" s="2" t="str">
        <f t="shared" si="37"/>
        <v xml:space="preserve">      -</v>
      </c>
      <c r="E38" s="53"/>
      <c r="F38" s="53"/>
      <c r="G38" s="53"/>
      <c r="H38" s="54"/>
      <c r="I38" s="52"/>
      <c r="J38" s="53"/>
      <c r="K38" s="2" t="str">
        <f t="shared" si="38"/>
        <v xml:space="preserve">      -</v>
      </c>
      <c r="L38" s="53"/>
      <c r="M38" s="53"/>
      <c r="N38" s="53"/>
      <c r="O38" s="54"/>
      <c r="P38" s="52"/>
      <c r="Q38" s="53"/>
      <c r="R38" s="2" t="str">
        <f t="shared" si="39"/>
        <v xml:space="preserve">      -</v>
      </c>
      <c r="S38" s="53"/>
      <c r="T38" s="53"/>
      <c r="U38" s="53"/>
      <c r="V38" s="54"/>
      <c r="W38" s="52"/>
      <c r="X38" s="53"/>
      <c r="Y38" s="2" t="str">
        <f t="shared" si="40"/>
        <v xml:space="preserve">      -</v>
      </c>
      <c r="Z38" s="53"/>
      <c r="AA38" s="53"/>
      <c r="AB38" s="53"/>
      <c r="AC38" s="54"/>
      <c r="AD38" s="52"/>
      <c r="AE38" s="53"/>
      <c r="AF38" s="2" t="str">
        <f t="shared" si="41"/>
        <v xml:space="preserve">      -</v>
      </c>
      <c r="AG38" s="53"/>
      <c r="AH38" s="53"/>
      <c r="AI38" s="53"/>
      <c r="AJ38" s="54"/>
      <c r="AK38" s="52"/>
      <c r="AL38" s="53"/>
      <c r="AM38" s="2" t="str">
        <f t="shared" si="42"/>
        <v xml:space="preserve">      -</v>
      </c>
      <c r="AN38" s="53"/>
      <c r="AO38" s="53"/>
      <c r="AP38" s="53"/>
      <c r="AQ38" s="54"/>
      <c r="AR38" s="52"/>
      <c r="AS38" s="53"/>
      <c r="AT38" s="2" t="str">
        <f t="shared" si="43"/>
        <v xml:space="preserve">      -</v>
      </c>
      <c r="AU38" s="53"/>
      <c r="AV38" s="53"/>
      <c r="AW38" s="53"/>
      <c r="AX38" s="54"/>
      <c r="AY38" s="52"/>
      <c r="AZ38" s="53"/>
      <c r="BA38" s="2" t="str">
        <f t="shared" si="44"/>
        <v xml:space="preserve">      -</v>
      </c>
      <c r="BB38" s="53"/>
      <c r="BC38" s="53"/>
      <c r="BD38" s="53"/>
      <c r="BE38" s="54"/>
      <c r="BF38" s="52"/>
      <c r="BG38" s="53"/>
      <c r="BH38" s="2" t="str">
        <f t="shared" si="45"/>
        <v xml:space="preserve">      -</v>
      </c>
      <c r="BI38" s="53"/>
      <c r="BJ38" s="53"/>
      <c r="BK38" s="53"/>
      <c r="BL38" s="54"/>
      <c r="BM38" s="52"/>
      <c r="BN38" s="53"/>
      <c r="BO38" s="2" t="str">
        <f t="shared" si="46"/>
        <v xml:space="preserve">      -</v>
      </c>
      <c r="BP38" s="53"/>
      <c r="BQ38" s="53"/>
      <c r="BR38" s="53"/>
      <c r="BS38" s="54"/>
      <c r="BT38" s="52"/>
      <c r="BU38" s="53"/>
      <c r="BV38" s="2" t="str">
        <f t="shared" si="47"/>
        <v xml:space="preserve">      -</v>
      </c>
      <c r="BW38" s="53"/>
      <c r="BX38" s="53"/>
      <c r="BY38" s="53"/>
      <c r="BZ38" s="54"/>
      <c r="CA38" s="52"/>
      <c r="CB38" s="53"/>
      <c r="CC38" s="2" t="str">
        <f t="shared" si="48"/>
        <v xml:space="preserve">      -</v>
      </c>
      <c r="CD38" s="53"/>
      <c r="CE38" s="23"/>
      <c r="CF38" s="23"/>
      <c r="CG38" s="24"/>
      <c r="CH38" s="22"/>
      <c r="CI38" s="23"/>
      <c r="CJ38" s="2" t="str">
        <f t="shared" si="49"/>
        <v xml:space="preserve">      -</v>
      </c>
      <c r="CK38" s="23"/>
      <c r="CL38" s="23"/>
      <c r="CM38" s="23"/>
      <c r="CN38" s="24"/>
      <c r="CO38" s="22"/>
      <c r="CP38" s="23"/>
      <c r="CQ38" s="2" t="str">
        <f t="shared" si="50"/>
        <v xml:space="preserve">      -</v>
      </c>
      <c r="CR38" s="23"/>
      <c r="CS38" s="23"/>
      <c r="CT38" s="23"/>
      <c r="CU38" s="54"/>
      <c r="CV38" s="52"/>
      <c r="CW38" s="53"/>
      <c r="CX38" s="2" t="str">
        <f t="shared" si="51"/>
        <v xml:space="preserve">      -</v>
      </c>
      <c r="CY38" s="23"/>
      <c r="CZ38" s="53"/>
      <c r="DA38" s="53"/>
      <c r="DB38" s="54"/>
      <c r="DC38" s="52"/>
      <c r="DD38" s="53"/>
      <c r="DE38" s="2" t="str">
        <f t="shared" si="52"/>
        <v xml:space="preserve">      -</v>
      </c>
      <c r="DF38" s="53"/>
      <c r="DG38" s="53"/>
      <c r="DH38" s="53"/>
      <c r="DI38" s="54"/>
      <c r="DJ38" s="52"/>
      <c r="DK38" s="53"/>
      <c r="DL38" s="2" t="str">
        <f t="shared" si="53"/>
        <v xml:space="preserve">      -</v>
      </c>
      <c r="DM38" s="53"/>
      <c r="DN38" s="53"/>
      <c r="DO38" s="53"/>
      <c r="DP38" s="54"/>
      <c r="DQ38" s="52"/>
      <c r="DR38" s="53"/>
      <c r="DS38" s="2" t="str">
        <f t="shared" si="54"/>
        <v xml:space="preserve">      -</v>
      </c>
      <c r="DT38" s="53"/>
      <c r="DU38" s="53"/>
      <c r="DV38" s="53"/>
      <c r="DW38" s="54"/>
      <c r="DX38" s="52"/>
      <c r="DY38" s="53"/>
      <c r="DZ38" s="2" t="str">
        <f t="shared" si="55"/>
        <v xml:space="preserve">      -</v>
      </c>
      <c r="EA38" s="23"/>
      <c r="EB38" s="23"/>
      <c r="EC38" s="23"/>
      <c r="ED38" s="24"/>
      <c r="EE38" s="22"/>
      <c r="EF38" s="23"/>
      <c r="EG38" s="2" t="str">
        <f t="shared" si="56"/>
        <v xml:space="preserve">      -</v>
      </c>
      <c r="EH38" s="23"/>
      <c r="EI38" s="23"/>
      <c r="EJ38" s="23"/>
      <c r="EK38" s="24"/>
      <c r="EL38" s="22"/>
      <c r="EM38" s="23"/>
      <c r="EN38" s="2" t="str">
        <f t="shared" si="57"/>
        <v xml:space="preserve">      -</v>
      </c>
      <c r="EO38" s="23"/>
      <c r="EP38" s="23"/>
      <c r="EQ38" s="23"/>
      <c r="ER38" s="24"/>
      <c r="ES38" s="22"/>
      <c r="ET38" s="23"/>
      <c r="EU38" s="2" t="str">
        <f t="shared" si="58"/>
        <v xml:space="preserve">      -</v>
      </c>
      <c r="EV38" s="53"/>
      <c r="EW38" s="53"/>
      <c r="EX38" s="53"/>
      <c r="EY38" s="24"/>
      <c r="EZ38" s="22"/>
      <c r="FA38" s="23"/>
      <c r="FB38" s="2" t="str">
        <f t="shared" si="59"/>
        <v xml:space="preserve">      -</v>
      </c>
      <c r="FC38" s="23"/>
      <c r="FD38" s="23"/>
      <c r="FE38" s="23"/>
      <c r="FF38" s="24"/>
      <c r="FG38" s="22"/>
      <c r="FH38" s="23"/>
      <c r="FI38" s="2" t="str">
        <f t="shared" si="60"/>
        <v xml:space="preserve">      -</v>
      </c>
      <c r="FJ38" s="23"/>
      <c r="FK38" s="23"/>
      <c r="FL38" s="23"/>
      <c r="FM38" s="24"/>
      <c r="FN38" s="22"/>
      <c r="FO38" s="23"/>
      <c r="FP38" s="2" t="str">
        <f t="shared" si="61"/>
        <v xml:space="preserve">      -</v>
      </c>
      <c r="FQ38" s="23"/>
      <c r="FR38" s="23"/>
      <c r="FS38" s="23"/>
      <c r="FT38" s="24"/>
      <c r="FU38" s="22"/>
      <c r="FV38" s="23"/>
      <c r="FW38" s="2" t="str">
        <f t="shared" si="62"/>
        <v xml:space="preserve">      -</v>
      </c>
      <c r="FX38" s="23"/>
      <c r="FY38" s="23"/>
      <c r="FZ38" s="23"/>
      <c r="GA38" s="24"/>
      <c r="GB38" s="22"/>
      <c r="GC38" s="23"/>
      <c r="GD38" s="2" t="str">
        <f t="shared" si="63"/>
        <v xml:space="preserve">      -</v>
      </c>
      <c r="GE38" s="23"/>
      <c r="GF38" s="23"/>
      <c r="GG38" s="23"/>
      <c r="GH38" s="24"/>
      <c r="GI38" s="22"/>
      <c r="GJ38" s="23"/>
      <c r="GK38" s="2" t="str">
        <f t="shared" si="64"/>
        <v xml:space="preserve">      -</v>
      </c>
      <c r="GL38" s="23"/>
      <c r="GM38" s="23"/>
      <c r="GN38" s="23"/>
      <c r="GO38" s="24"/>
      <c r="GP38" s="22"/>
      <c r="GQ38" s="23"/>
      <c r="GR38" s="2" t="str">
        <f t="shared" si="65"/>
        <v xml:space="preserve">      -</v>
      </c>
      <c r="GS38" s="23"/>
      <c r="GT38" s="23"/>
      <c r="GU38" s="23"/>
      <c r="GV38" s="24"/>
      <c r="GW38" s="22"/>
      <c r="GX38" s="23"/>
      <c r="GY38" s="2" t="str">
        <f t="shared" si="66"/>
        <v xml:space="preserve">      -</v>
      </c>
      <c r="GZ38" s="23"/>
      <c r="HA38" s="23"/>
      <c r="HB38" s="23"/>
      <c r="HC38" s="24"/>
      <c r="HD38" s="22"/>
      <c r="HE38" s="23"/>
      <c r="HF38" s="2" t="str">
        <f t="shared" si="67"/>
        <v xml:space="preserve">      -</v>
      </c>
      <c r="HG38" s="23"/>
      <c r="HH38" s="23"/>
      <c r="HI38" s="23"/>
      <c r="HJ38" s="24"/>
      <c r="HK38" s="22"/>
      <c r="HL38" s="23"/>
      <c r="HM38" s="2" t="str">
        <f t="shared" si="68"/>
        <v xml:space="preserve">      -</v>
      </c>
      <c r="HN38" s="23"/>
      <c r="HO38" s="23"/>
      <c r="HP38" s="23"/>
      <c r="HQ38" s="24"/>
      <c r="HR38" s="22"/>
      <c r="HS38" s="23"/>
      <c r="HT38" s="2" t="str">
        <f t="shared" si="69"/>
        <v xml:space="preserve">      -</v>
      </c>
      <c r="HU38" s="23"/>
      <c r="HV38" s="23"/>
      <c r="HW38" s="23"/>
      <c r="HX38" s="24"/>
      <c r="HY38" s="22"/>
      <c r="HZ38" s="23"/>
      <c r="IA38" s="2" t="str">
        <f t="shared" si="70"/>
        <v xml:space="preserve">      -</v>
      </c>
      <c r="IB38" s="23"/>
      <c r="IC38" s="23"/>
      <c r="ID38" s="23"/>
      <c r="IE38" s="24"/>
      <c r="IF38" s="22"/>
      <c r="IG38" s="23"/>
      <c r="IH38" s="2" t="str">
        <f t="shared" si="71"/>
        <v xml:space="preserve">      -</v>
      </c>
      <c r="II38" s="23"/>
      <c r="IJ38" s="23"/>
      <c r="IK38" s="23"/>
      <c r="IL38" s="24"/>
      <c r="IM38" s="22"/>
      <c r="IN38" s="23"/>
      <c r="IO38" s="2" t="str">
        <f t="shared" si="72"/>
        <v xml:space="preserve">      -</v>
      </c>
      <c r="IP38" s="23"/>
      <c r="IQ38" s="23"/>
      <c r="IR38" s="23"/>
      <c r="IS38" s="24"/>
      <c r="IT38" s="22"/>
      <c r="IU38" s="23"/>
      <c r="IV38" s="2" t="str">
        <f t="shared" si="73"/>
        <v xml:space="preserve">      -</v>
      </c>
      <c r="IW38" s="23"/>
      <c r="IX38" s="23"/>
      <c r="IY38" s="23"/>
      <c r="IZ38" s="24"/>
    </row>
    <row r="39" spans="1:260" x14ac:dyDescent="0.2">
      <c r="A39" s="18"/>
      <c r="B39" s="52"/>
      <c r="C39" s="53"/>
      <c r="D39" s="2" t="str">
        <f t="shared" si="37"/>
        <v xml:space="preserve">      -</v>
      </c>
      <c r="E39" s="53"/>
      <c r="F39" s="53"/>
      <c r="G39" s="53"/>
      <c r="H39" s="54"/>
      <c r="I39" s="52"/>
      <c r="J39" s="53"/>
      <c r="K39" s="2" t="str">
        <f t="shared" si="38"/>
        <v xml:space="preserve">      -</v>
      </c>
      <c r="L39" s="53"/>
      <c r="M39" s="53"/>
      <c r="N39" s="53"/>
      <c r="O39" s="54"/>
      <c r="P39" s="52"/>
      <c r="Q39" s="53"/>
      <c r="R39" s="2" t="str">
        <f t="shared" si="39"/>
        <v xml:space="preserve">      -</v>
      </c>
      <c r="S39" s="53"/>
      <c r="T39" s="53"/>
      <c r="U39" s="53"/>
      <c r="V39" s="54"/>
      <c r="W39" s="52"/>
      <c r="X39" s="53"/>
      <c r="Y39" s="2" t="str">
        <f t="shared" si="40"/>
        <v xml:space="preserve">      -</v>
      </c>
      <c r="Z39" s="53"/>
      <c r="AA39" s="53"/>
      <c r="AB39" s="53"/>
      <c r="AC39" s="54"/>
      <c r="AD39" s="52"/>
      <c r="AE39" s="53"/>
      <c r="AF39" s="2" t="str">
        <f t="shared" si="41"/>
        <v xml:space="preserve">      -</v>
      </c>
      <c r="AG39" s="53"/>
      <c r="AH39" s="53"/>
      <c r="AI39" s="53"/>
      <c r="AJ39" s="54"/>
      <c r="AK39" s="52"/>
      <c r="AL39" s="53"/>
      <c r="AM39" s="2" t="str">
        <f t="shared" si="42"/>
        <v xml:space="preserve">      -</v>
      </c>
      <c r="AN39" s="53"/>
      <c r="AO39" s="53"/>
      <c r="AP39" s="53"/>
      <c r="AQ39" s="54"/>
      <c r="AR39" s="52"/>
      <c r="AS39" s="53"/>
      <c r="AT39" s="2" t="str">
        <f t="shared" si="43"/>
        <v xml:space="preserve">      -</v>
      </c>
      <c r="AU39" s="53"/>
      <c r="AV39" s="53"/>
      <c r="AW39" s="53"/>
      <c r="AX39" s="54"/>
      <c r="AY39" s="52"/>
      <c r="AZ39" s="53"/>
      <c r="BA39" s="2" t="str">
        <f t="shared" si="44"/>
        <v xml:space="preserve">      -</v>
      </c>
      <c r="BB39" s="53"/>
      <c r="BC39" s="53"/>
      <c r="BD39" s="53"/>
      <c r="BE39" s="54"/>
      <c r="BF39" s="52"/>
      <c r="BG39" s="53"/>
      <c r="BH39" s="2" t="str">
        <f t="shared" si="45"/>
        <v xml:space="preserve">      -</v>
      </c>
      <c r="BI39" s="53"/>
      <c r="BJ39" s="53"/>
      <c r="BK39" s="53"/>
      <c r="BL39" s="54"/>
      <c r="BM39" s="52"/>
      <c r="BN39" s="53"/>
      <c r="BO39" s="2" t="str">
        <f t="shared" si="46"/>
        <v xml:space="preserve">      -</v>
      </c>
      <c r="BP39" s="53"/>
      <c r="BQ39" s="53"/>
      <c r="BR39" s="53"/>
      <c r="BS39" s="54"/>
      <c r="BT39" s="52"/>
      <c r="BU39" s="53"/>
      <c r="BV39" s="2" t="str">
        <f t="shared" si="47"/>
        <v xml:space="preserve">      -</v>
      </c>
      <c r="BW39" s="53"/>
      <c r="BX39" s="53"/>
      <c r="BY39" s="53"/>
      <c r="BZ39" s="54"/>
      <c r="CA39" s="52"/>
      <c r="CB39" s="53"/>
      <c r="CC39" s="2" t="str">
        <f t="shared" si="48"/>
        <v xml:space="preserve">      -</v>
      </c>
      <c r="CD39" s="53"/>
      <c r="CE39" s="23"/>
      <c r="CF39" s="23"/>
      <c r="CG39" s="24"/>
      <c r="CH39" s="22"/>
      <c r="CI39" s="23"/>
      <c r="CJ39" s="2" t="str">
        <f t="shared" si="49"/>
        <v xml:space="preserve">      -</v>
      </c>
      <c r="CK39" s="23"/>
      <c r="CL39" s="23"/>
      <c r="CM39" s="23"/>
      <c r="CN39" s="24"/>
      <c r="CO39" s="22"/>
      <c r="CP39" s="23"/>
      <c r="CQ39" s="2" t="str">
        <f t="shared" si="50"/>
        <v xml:space="preserve">      -</v>
      </c>
      <c r="CR39" s="23"/>
      <c r="CS39" s="23"/>
      <c r="CT39" s="23"/>
      <c r="CU39" s="54"/>
      <c r="CV39" s="52"/>
      <c r="CW39" s="53"/>
      <c r="CX39" s="2" t="str">
        <f t="shared" si="51"/>
        <v xml:space="preserve">      -</v>
      </c>
      <c r="CY39" s="23"/>
      <c r="CZ39" s="53"/>
      <c r="DA39" s="53"/>
      <c r="DB39" s="54"/>
      <c r="DC39" s="52"/>
      <c r="DD39" s="53"/>
      <c r="DE39" s="2" t="str">
        <f t="shared" si="52"/>
        <v xml:space="preserve">      -</v>
      </c>
      <c r="DF39" s="53"/>
      <c r="DG39" s="53"/>
      <c r="DH39" s="53"/>
      <c r="DI39" s="54"/>
      <c r="DJ39" s="52"/>
      <c r="DK39" s="53"/>
      <c r="DL39" s="2" t="str">
        <f t="shared" si="53"/>
        <v xml:space="preserve">      -</v>
      </c>
      <c r="DM39" s="53"/>
      <c r="DN39" s="53"/>
      <c r="DO39" s="53"/>
      <c r="DP39" s="54"/>
      <c r="DQ39" s="52"/>
      <c r="DR39" s="53"/>
      <c r="DS39" s="2" t="str">
        <f t="shared" si="54"/>
        <v xml:space="preserve">      -</v>
      </c>
      <c r="DT39" s="53"/>
      <c r="DU39" s="53"/>
      <c r="DV39" s="53"/>
      <c r="DW39" s="54"/>
      <c r="DX39" s="52"/>
      <c r="DY39" s="53"/>
      <c r="DZ39" s="2" t="str">
        <f t="shared" si="55"/>
        <v xml:space="preserve">      -</v>
      </c>
      <c r="EA39" s="23"/>
      <c r="EB39" s="23"/>
      <c r="EC39" s="23"/>
      <c r="ED39" s="24"/>
      <c r="EE39" s="22"/>
      <c r="EF39" s="23"/>
      <c r="EG39" s="2" t="str">
        <f t="shared" si="56"/>
        <v xml:space="preserve">      -</v>
      </c>
      <c r="EH39" s="23"/>
      <c r="EI39" s="23"/>
      <c r="EJ39" s="23"/>
      <c r="EK39" s="24"/>
      <c r="EL39" s="22"/>
      <c r="EM39" s="23"/>
      <c r="EN39" s="2" t="str">
        <f t="shared" si="57"/>
        <v xml:space="preserve">      -</v>
      </c>
      <c r="EO39" s="23"/>
      <c r="EP39" s="23"/>
      <c r="EQ39" s="23"/>
      <c r="ER39" s="24"/>
      <c r="ES39" s="22"/>
      <c r="ET39" s="23"/>
      <c r="EU39" s="2" t="str">
        <f t="shared" si="58"/>
        <v xml:space="preserve">      -</v>
      </c>
      <c r="EV39" s="53"/>
      <c r="EW39" s="53"/>
      <c r="EX39" s="53"/>
      <c r="EY39" s="24"/>
      <c r="EZ39" s="22"/>
      <c r="FA39" s="23"/>
      <c r="FB39" s="2" t="str">
        <f t="shared" si="59"/>
        <v xml:space="preserve">      -</v>
      </c>
      <c r="FC39" s="23"/>
      <c r="FD39" s="23"/>
      <c r="FE39" s="23"/>
      <c r="FF39" s="24"/>
      <c r="FG39" s="22"/>
      <c r="FH39" s="23"/>
      <c r="FI39" s="2" t="str">
        <f t="shared" si="60"/>
        <v xml:space="preserve">      -</v>
      </c>
      <c r="FJ39" s="23"/>
      <c r="FK39" s="23"/>
      <c r="FL39" s="23"/>
      <c r="FM39" s="24"/>
      <c r="FN39" s="22"/>
      <c r="FO39" s="23"/>
      <c r="FP39" s="2" t="str">
        <f t="shared" si="61"/>
        <v xml:space="preserve">      -</v>
      </c>
      <c r="FQ39" s="23"/>
      <c r="FR39" s="23"/>
      <c r="FS39" s="23"/>
      <c r="FT39" s="24"/>
      <c r="FU39" s="22"/>
      <c r="FV39" s="23"/>
      <c r="FW39" s="2" t="str">
        <f t="shared" si="62"/>
        <v xml:space="preserve">      -</v>
      </c>
      <c r="FX39" s="23"/>
      <c r="FY39" s="23"/>
      <c r="FZ39" s="23"/>
      <c r="GA39" s="24"/>
      <c r="GB39" s="22"/>
      <c r="GC39" s="23"/>
      <c r="GD39" s="2" t="str">
        <f t="shared" si="63"/>
        <v xml:space="preserve">      -</v>
      </c>
      <c r="GE39" s="23"/>
      <c r="GF39" s="23"/>
      <c r="GG39" s="23"/>
      <c r="GH39" s="24"/>
      <c r="GI39" s="22"/>
      <c r="GJ39" s="23"/>
      <c r="GK39" s="2" t="str">
        <f t="shared" si="64"/>
        <v xml:space="preserve">      -</v>
      </c>
      <c r="GL39" s="23"/>
      <c r="GM39" s="23"/>
      <c r="GN39" s="23"/>
      <c r="GO39" s="24"/>
      <c r="GP39" s="22"/>
      <c r="GQ39" s="23"/>
      <c r="GR39" s="2" t="str">
        <f t="shared" si="65"/>
        <v xml:space="preserve">      -</v>
      </c>
      <c r="GS39" s="23"/>
      <c r="GT39" s="23"/>
      <c r="GU39" s="23"/>
      <c r="GV39" s="24"/>
      <c r="GW39" s="22"/>
      <c r="GX39" s="23"/>
      <c r="GY39" s="2" t="str">
        <f t="shared" si="66"/>
        <v xml:space="preserve">      -</v>
      </c>
      <c r="GZ39" s="23"/>
      <c r="HA39" s="23"/>
      <c r="HB39" s="23"/>
      <c r="HC39" s="24"/>
      <c r="HD39" s="22"/>
      <c r="HE39" s="23"/>
      <c r="HF39" s="2" t="str">
        <f t="shared" si="67"/>
        <v xml:space="preserve">      -</v>
      </c>
      <c r="HG39" s="23"/>
      <c r="HH39" s="23"/>
      <c r="HI39" s="23"/>
      <c r="HJ39" s="24"/>
      <c r="HK39" s="22"/>
      <c r="HL39" s="23"/>
      <c r="HM39" s="2" t="str">
        <f t="shared" si="68"/>
        <v xml:space="preserve">      -</v>
      </c>
      <c r="HN39" s="23"/>
      <c r="HO39" s="23"/>
      <c r="HP39" s="23"/>
      <c r="HQ39" s="24"/>
      <c r="HR39" s="22"/>
      <c r="HS39" s="23"/>
      <c r="HT39" s="2" t="str">
        <f t="shared" si="69"/>
        <v xml:space="preserve">      -</v>
      </c>
      <c r="HU39" s="23"/>
      <c r="HV39" s="23"/>
      <c r="HW39" s="23"/>
      <c r="HX39" s="24"/>
      <c r="HY39" s="22"/>
      <c r="HZ39" s="23"/>
      <c r="IA39" s="2" t="str">
        <f t="shared" si="70"/>
        <v xml:space="preserve">      -</v>
      </c>
      <c r="IB39" s="23"/>
      <c r="IC39" s="23"/>
      <c r="ID39" s="23"/>
      <c r="IE39" s="24"/>
      <c r="IF39" s="22"/>
      <c r="IG39" s="23"/>
      <c r="IH39" s="2" t="str">
        <f t="shared" si="71"/>
        <v xml:space="preserve">      -</v>
      </c>
      <c r="II39" s="23"/>
      <c r="IJ39" s="23"/>
      <c r="IK39" s="23"/>
      <c r="IL39" s="24"/>
      <c r="IM39" s="22"/>
      <c r="IN39" s="23"/>
      <c r="IO39" s="2" t="str">
        <f t="shared" si="72"/>
        <v xml:space="preserve">      -</v>
      </c>
      <c r="IP39" s="23"/>
      <c r="IQ39" s="23"/>
      <c r="IR39" s="23"/>
      <c r="IS39" s="24"/>
      <c r="IT39" s="22"/>
      <c r="IU39" s="23"/>
      <c r="IV39" s="2" t="str">
        <f t="shared" si="73"/>
        <v xml:space="preserve">      -</v>
      </c>
      <c r="IW39" s="23"/>
      <c r="IX39" s="23"/>
      <c r="IY39" s="23"/>
      <c r="IZ39" s="24"/>
    </row>
    <row r="40" spans="1:260" x14ac:dyDescent="0.2">
      <c r="A40" s="18"/>
      <c r="B40" s="52"/>
      <c r="C40" s="53"/>
      <c r="D40" s="2" t="str">
        <f t="shared" si="37"/>
        <v xml:space="preserve">      -</v>
      </c>
      <c r="E40" s="53"/>
      <c r="F40" s="53"/>
      <c r="G40" s="53"/>
      <c r="H40" s="54"/>
      <c r="I40" s="52"/>
      <c r="J40" s="53"/>
      <c r="K40" s="2" t="str">
        <f t="shared" si="38"/>
        <v xml:space="preserve">      -</v>
      </c>
      <c r="L40" s="53"/>
      <c r="M40" s="53"/>
      <c r="N40" s="53"/>
      <c r="O40" s="54"/>
      <c r="P40" s="52"/>
      <c r="Q40" s="53"/>
      <c r="R40" s="2" t="str">
        <f t="shared" si="39"/>
        <v xml:space="preserve">      -</v>
      </c>
      <c r="S40" s="53"/>
      <c r="T40" s="53"/>
      <c r="U40" s="53"/>
      <c r="V40" s="54"/>
      <c r="W40" s="52"/>
      <c r="X40" s="53"/>
      <c r="Y40" s="2" t="str">
        <f t="shared" si="40"/>
        <v xml:space="preserve">      -</v>
      </c>
      <c r="Z40" s="53"/>
      <c r="AA40" s="53"/>
      <c r="AB40" s="53"/>
      <c r="AC40" s="54"/>
      <c r="AD40" s="52"/>
      <c r="AE40" s="53"/>
      <c r="AF40" s="2" t="str">
        <f t="shared" si="41"/>
        <v xml:space="preserve">      -</v>
      </c>
      <c r="AG40" s="53"/>
      <c r="AH40" s="53"/>
      <c r="AI40" s="53"/>
      <c r="AJ40" s="54"/>
      <c r="AK40" s="52"/>
      <c r="AL40" s="53"/>
      <c r="AM40" s="2" t="str">
        <f t="shared" si="42"/>
        <v xml:space="preserve">      -</v>
      </c>
      <c r="AN40" s="53"/>
      <c r="AO40" s="53"/>
      <c r="AP40" s="53"/>
      <c r="AQ40" s="54"/>
      <c r="AR40" s="52"/>
      <c r="AS40" s="53"/>
      <c r="AT40" s="2" t="str">
        <f t="shared" si="43"/>
        <v xml:space="preserve">      -</v>
      </c>
      <c r="AU40" s="53"/>
      <c r="AV40" s="53"/>
      <c r="AW40" s="53"/>
      <c r="AX40" s="54"/>
      <c r="AY40" s="52"/>
      <c r="AZ40" s="53"/>
      <c r="BA40" s="2" t="str">
        <f t="shared" si="44"/>
        <v xml:space="preserve">      -</v>
      </c>
      <c r="BB40" s="53"/>
      <c r="BC40" s="53"/>
      <c r="BD40" s="53"/>
      <c r="BE40" s="54"/>
      <c r="BF40" s="52"/>
      <c r="BG40" s="53"/>
      <c r="BH40" s="2" t="str">
        <f t="shared" si="45"/>
        <v xml:space="preserve">      -</v>
      </c>
      <c r="BI40" s="53"/>
      <c r="BJ40" s="53"/>
      <c r="BK40" s="53"/>
      <c r="BL40" s="54"/>
      <c r="BM40" s="52"/>
      <c r="BN40" s="53"/>
      <c r="BO40" s="2" t="str">
        <f t="shared" si="46"/>
        <v xml:space="preserve">      -</v>
      </c>
      <c r="BP40" s="53"/>
      <c r="BQ40" s="53"/>
      <c r="BR40" s="53"/>
      <c r="BS40" s="54"/>
      <c r="BT40" s="52"/>
      <c r="BU40" s="53"/>
      <c r="BV40" s="2" t="str">
        <f t="shared" si="47"/>
        <v xml:space="preserve">      -</v>
      </c>
      <c r="BW40" s="53"/>
      <c r="BX40" s="53"/>
      <c r="BY40" s="53"/>
      <c r="BZ40" s="54"/>
      <c r="CA40" s="52"/>
      <c r="CB40" s="53"/>
      <c r="CC40" s="2" t="str">
        <f t="shared" si="48"/>
        <v xml:space="preserve">      -</v>
      </c>
      <c r="CD40" s="23"/>
      <c r="CE40" s="23"/>
      <c r="CF40" s="23"/>
      <c r="CG40" s="24"/>
      <c r="CH40" s="22"/>
      <c r="CI40" s="23"/>
      <c r="CJ40" s="2" t="str">
        <f t="shared" si="49"/>
        <v xml:space="preserve">      -</v>
      </c>
      <c r="CK40" s="23"/>
      <c r="CL40" s="23"/>
      <c r="CM40" s="23"/>
      <c r="CN40" s="24"/>
      <c r="CO40" s="22"/>
      <c r="CP40" s="23"/>
      <c r="CQ40" s="2" t="str">
        <f t="shared" si="50"/>
        <v xml:space="preserve">      -</v>
      </c>
      <c r="CR40" s="23"/>
      <c r="CS40" s="23"/>
      <c r="CT40" s="23"/>
      <c r="CU40" s="54"/>
      <c r="CV40" s="52"/>
      <c r="CW40" s="53"/>
      <c r="CX40" s="2" t="str">
        <f t="shared" si="51"/>
        <v xml:space="preserve">      -</v>
      </c>
      <c r="CY40" s="23"/>
      <c r="CZ40" s="23"/>
      <c r="DA40" s="23"/>
      <c r="DB40" s="24"/>
      <c r="DC40" s="22"/>
      <c r="DD40" s="23"/>
      <c r="DE40" s="2" t="str">
        <f t="shared" si="52"/>
        <v xml:space="preserve">      -</v>
      </c>
      <c r="DF40" s="23"/>
      <c r="DG40" s="23"/>
      <c r="DH40" s="23"/>
      <c r="DI40" s="24"/>
      <c r="DJ40" s="22"/>
      <c r="DK40" s="23"/>
      <c r="DL40" s="2" t="str">
        <f t="shared" si="53"/>
        <v xml:space="preserve">      -</v>
      </c>
      <c r="DM40" s="53"/>
      <c r="DN40" s="53"/>
      <c r="DO40" s="53"/>
      <c r="DP40" s="54"/>
      <c r="DQ40" s="52"/>
      <c r="DR40" s="53"/>
      <c r="DS40" s="2" t="str">
        <f t="shared" si="54"/>
        <v xml:space="preserve">      -</v>
      </c>
      <c r="DT40" s="53"/>
      <c r="DU40" s="53"/>
      <c r="DV40" s="53"/>
      <c r="DW40" s="54"/>
      <c r="DX40" s="52"/>
      <c r="DY40" s="53"/>
      <c r="DZ40" s="2" t="str">
        <f t="shared" si="55"/>
        <v xml:space="preserve">      -</v>
      </c>
      <c r="EA40" s="23"/>
      <c r="EB40" s="23"/>
      <c r="EC40" s="23"/>
      <c r="ED40" s="24"/>
      <c r="EE40" s="22"/>
      <c r="EF40" s="23"/>
      <c r="EG40" s="2" t="str">
        <f t="shared" si="56"/>
        <v xml:space="preserve">      -</v>
      </c>
      <c r="EH40" s="23"/>
      <c r="EI40" s="23"/>
      <c r="EJ40" s="23"/>
      <c r="EK40" s="24"/>
      <c r="EL40" s="22"/>
      <c r="EM40" s="23"/>
      <c r="EN40" s="2" t="str">
        <f t="shared" si="57"/>
        <v xml:space="preserve">      -</v>
      </c>
      <c r="EO40" s="23"/>
      <c r="EP40" s="23"/>
      <c r="EQ40" s="23"/>
      <c r="ER40" s="24"/>
      <c r="ES40" s="22"/>
      <c r="ET40" s="23"/>
      <c r="EU40" s="2" t="str">
        <f t="shared" si="58"/>
        <v xml:space="preserve">      -</v>
      </c>
      <c r="EV40" s="23"/>
      <c r="EW40" s="23"/>
      <c r="EX40" s="23"/>
      <c r="EY40" s="24"/>
      <c r="EZ40" s="22"/>
      <c r="FA40" s="23"/>
      <c r="FB40" s="2" t="str">
        <f t="shared" si="59"/>
        <v xml:space="preserve">      -</v>
      </c>
      <c r="FC40" s="23"/>
      <c r="FD40" s="23"/>
      <c r="FE40" s="23"/>
      <c r="FF40" s="24"/>
      <c r="FG40" s="22"/>
      <c r="FH40" s="23"/>
      <c r="FI40" s="2" t="str">
        <f t="shared" si="60"/>
        <v xml:space="preserve">      -</v>
      </c>
      <c r="FJ40" s="23"/>
      <c r="FK40" s="23"/>
      <c r="FL40" s="23"/>
      <c r="FM40" s="24"/>
      <c r="FN40" s="22"/>
      <c r="FO40" s="23"/>
      <c r="FP40" s="2" t="str">
        <f t="shared" si="61"/>
        <v xml:space="preserve">      -</v>
      </c>
      <c r="FQ40" s="23"/>
      <c r="FR40" s="23"/>
      <c r="FS40" s="23"/>
      <c r="FT40" s="24"/>
      <c r="FU40" s="22"/>
      <c r="FV40" s="23"/>
      <c r="FW40" s="2" t="str">
        <f t="shared" si="62"/>
        <v xml:space="preserve">      -</v>
      </c>
      <c r="FX40" s="23"/>
      <c r="FY40" s="23"/>
      <c r="FZ40" s="23"/>
      <c r="GA40" s="24"/>
      <c r="GB40" s="22"/>
      <c r="GC40" s="23"/>
      <c r="GD40" s="2" t="str">
        <f t="shared" si="63"/>
        <v xml:space="preserve">      -</v>
      </c>
      <c r="GE40" s="23"/>
      <c r="GF40" s="23"/>
      <c r="GG40" s="23"/>
      <c r="GH40" s="24"/>
      <c r="GI40" s="22"/>
      <c r="GJ40" s="23"/>
      <c r="GK40" s="2" t="str">
        <f t="shared" si="64"/>
        <v xml:space="preserve">      -</v>
      </c>
      <c r="GL40" s="23"/>
      <c r="GM40" s="23"/>
      <c r="GN40" s="23"/>
      <c r="GO40" s="24"/>
      <c r="GP40" s="22"/>
      <c r="GQ40" s="23"/>
      <c r="GR40" s="2" t="str">
        <f t="shared" si="65"/>
        <v xml:space="preserve">      -</v>
      </c>
      <c r="GS40" s="23"/>
      <c r="GT40" s="23"/>
      <c r="GU40" s="23"/>
      <c r="GV40" s="24"/>
      <c r="GW40" s="22"/>
      <c r="GX40" s="23"/>
      <c r="GY40" s="2" t="str">
        <f t="shared" si="66"/>
        <v xml:space="preserve">      -</v>
      </c>
      <c r="GZ40" s="23"/>
      <c r="HA40" s="23"/>
      <c r="HB40" s="23"/>
      <c r="HC40" s="24"/>
      <c r="HD40" s="22"/>
      <c r="HE40" s="23"/>
      <c r="HF40" s="2" t="str">
        <f t="shared" si="67"/>
        <v xml:space="preserve">      -</v>
      </c>
      <c r="HG40" s="23"/>
      <c r="HH40" s="23"/>
      <c r="HI40" s="23"/>
      <c r="HJ40" s="24"/>
      <c r="HK40" s="22"/>
      <c r="HL40" s="23"/>
      <c r="HM40" s="2" t="str">
        <f t="shared" si="68"/>
        <v xml:space="preserve">      -</v>
      </c>
      <c r="HN40" s="23"/>
      <c r="HO40" s="23"/>
      <c r="HP40" s="23"/>
      <c r="HQ40" s="24"/>
      <c r="HR40" s="22"/>
      <c r="HS40" s="23"/>
      <c r="HT40" s="2" t="str">
        <f t="shared" si="69"/>
        <v xml:space="preserve">      -</v>
      </c>
      <c r="HU40" s="23"/>
      <c r="HV40" s="23"/>
      <c r="HW40" s="23"/>
      <c r="HX40" s="24"/>
      <c r="HY40" s="22"/>
      <c r="HZ40" s="23"/>
      <c r="IA40" s="2" t="str">
        <f t="shared" si="70"/>
        <v xml:space="preserve">      -</v>
      </c>
      <c r="IB40" s="23"/>
      <c r="IC40" s="23"/>
      <c r="ID40" s="23"/>
      <c r="IE40" s="24"/>
      <c r="IF40" s="22"/>
      <c r="IG40" s="23"/>
      <c r="IH40" s="2" t="str">
        <f t="shared" si="71"/>
        <v xml:space="preserve">      -</v>
      </c>
      <c r="II40" s="23"/>
      <c r="IJ40" s="23"/>
      <c r="IK40" s="23"/>
      <c r="IL40" s="24"/>
      <c r="IM40" s="22"/>
      <c r="IN40" s="23"/>
      <c r="IO40" s="2" t="str">
        <f t="shared" si="72"/>
        <v xml:space="preserve">      -</v>
      </c>
      <c r="IP40" s="23"/>
      <c r="IQ40" s="23"/>
      <c r="IR40" s="23"/>
      <c r="IS40" s="24"/>
      <c r="IT40" s="22"/>
      <c r="IU40" s="23"/>
      <c r="IV40" s="2" t="str">
        <f t="shared" si="73"/>
        <v xml:space="preserve">      -</v>
      </c>
      <c r="IW40" s="23"/>
      <c r="IX40" s="23"/>
      <c r="IY40" s="23"/>
      <c r="IZ40" s="24"/>
    </row>
    <row r="41" spans="1:260" ht="15.75" thickBot="1" x14ac:dyDescent="0.25">
      <c r="A41" s="102"/>
      <c r="B41" s="87"/>
      <c r="C41" s="84"/>
      <c r="D41" s="88" t="str">
        <f t="shared" si="37"/>
        <v xml:space="preserve">      -</v>
      </c>
      <c r="E41" s="85"/>
      <c r="F41" s="85"/>
      <c r="G41" s="85"/>
      <c r="H41" s="86"/>
      <c r="I41" s="87"/>
      <c r="J41" s="84"/>
      <c r="K41" s="88" t="str">
        <f t="shared" si="38"/>
        <v xml:space="preserve">      -</v>
      </c>
      <c r="L41" s="85"/>
      <c r="M41" s="84"/>
      <c r="N41" s="85"/>
      <c r="O41" s="89"/>
      <c r="P41" s="87"/>
      <c r="Q41" s="84"/>
      <c r="R41" s="88" t="str">
        <f t="shared" si="39"/>
        <v xml:space="preserve">      -</v>
      </c>
      <c r="S41" s="84"/>
      <c r="T41" s="84"/>
      <c r="U41" s="84"/>
      <c r="V41" s="89"/>
      <c r="W41" s="87"/>
      <c r="X41" s="84"/>
      <c r="Y41" s="88" t="str">
        <f t="shared" si="40"/>
        <v xml:space="preserve">      -</v>
      </c>
      <c r="Z41" s="84"/>
      <c r="AA41" s="84"/>
      <c r="AB41" s="84"/>
      <c r="AC41" s="89"/>
      <c r="AD41" s="87"/>
      <c r="AE41" s="84"/>
      <c r="AF41" s="88" t="str">
        <f t="shared" si="41"/>
        <v xml:space="preserve">      -</v>
      </c>
      <c r="AG41" s="84"/>
      <c r="AH41" s="84"/>
      <c r="AI41" s="84"/>
      <c r="AJ41" s="89"/>
      <c r="AK41" s="87"/>
      <c r="AL41" s="84"/>
      <c r="AM41" s="88" t="str">
        <f t="shared" si="42"/>
        <v xml:space="preserve">      -</v>
      </c>
      <c r="AN41" s="84"/>
      <c r="AO41" s="84"/>
      <c r="AP41" s="84"/>
      <c r="AQ41" s="89"/>
      <c r="AR41" s="87"/>
      <c r="AS41" s="84"/>
      <c r="AT41" s="88" t="str">
        <f t="shared" si="43"/>
        <v xml:space="preserve">      -</v>
      </c>
      <c r="AU41" s="84"/>
      <c r="AV41" s="84"/>
      <c r="AW41" s="84"/>
      <c r="AX41" s="89"/>
      <c r="AY41" s="87"/>
      <c r="AZ41" s="84"/>
      <c r="BA41" s="88" t="str">
        <f t="shared" si="44"/>
        <v xml:space="preserve">      -</v>
      </c>
      <c r="BB41" s="84"/>
      <c r="BC41" s="84"/>
      <c r="BD41" s="84"/>
      <c r="BE41" s="89"/>
      <c r="BF41" s="87"/>
      <c r="BG41" s="84"/>
      <c r="BH41" s="88" t="str">
        <f t="shared" si="45"/>
        <v xml:space="preserve">      -</v>
      </c>
      <c r="BI41" s="85"/>
      <c r="BJ41" s="84"/>
      <c r="BK41" s="85"/>
      <c r="BL41" s="89"/>
      <c r="BM41" s="87"/>
      <c r="BN41" s="84"/>
      <c r="BO41" s="88" t="str">
        <f t="shared" si="46"/>
        <v xml:space="preserve">      -</v>
      </c>
      <c r="BP41" s="84"/>
      <c r="BQ41" s="84"/>
      <c r="BR41" s="84"/>
      <c r="BS41" s="89"/>
      <c r="BT41" s="87"/>
      <c r="BU41" s="84"/>
      <c r="BV41" s="88" t="str">
        <f t="shared" si="47"/>
        <v xml:space="preserve">      -</v>
      </c>
      <c r="BW41" s="84"/>
      <c r="BX41" s="84"/>
      <c r="BY41" s="84"/>
      <c r="BZ41" s="89"/>
      <c r="CA41" s="87"/>
      <c r="CB41" s="84"/>
      <c r="CC41" s="88" t="str">
        <f t="shared" si="48"/>
        <v xml:space="preserve">      -</v>
      </c>
      <c r="CD41" s="85"/>
      <c r="CE41" s="85"/>
      <c r="CF41" s="85"/>
      <c r="CG41" s="86"/>
      <c r="CH41" s="90"/>
      <c r="CI41" s="85"/>
      <c r="CJ41" s="88" t="str">
        <f t="shared" si="49"/>
        <v xml:space="preserve">      -</v>
      </c>
      <c r="CK41" s="85"/>
      <c r="CL41" s="85"/>
      <c r="CM41" s="85"/>
      <c r="CN41" s="86"/>
      <c r="CO41" s="90"/>
      <c r="CP41" s="85"/>
      <c r="CQ41" s="88" t="str">
        <f t="shared" si="50"/>
        <v xml:space="preserve">      -</v>
      </c>
      <c r="CR41" s="85"/>
      <c r="CS41" s="85"/>
      <c r="CT41" s="85"/>
      <c r="CU41" s="89"/>
      <c r="CV41" s="87"/>
      <c r="CW41" s="84"/>
      <c r="CX41" s="88" t="str">
        <f t="shared" si="51"/>
        <v xml:space="preserve">      -</v>
      </c>
      <c r="CY41" s="85"/>
      <c r="CZ41" s="85"/>
      <c r="DA41" s="85"/>
      <c r="DB41" s="86"/>
      <c r="DC41" s="90"/>
      <c r="DD41" s="85"/>
      <c r="DE41" s="88" t="str">
        <f t="shared" si="52"/>
        <v xml:space="preserve">      -</v>
      </c>
      <c r="DF41" s="85"/>
      <c r="DG41" s="85"/>
      <c r="DH41" s="85"/>
      <c r="DI41" s="86"/>
      <c r="DJ41" s="90"/>
      <c r="DK41" s="85"/>
      <c r="DL41" s="88" t="str">
        <f t="shared" si="53"/>
        <v xml:space="preserve">      -</v>
      </c>
      <c r="DM41" s="84"/>
      <c r="DN41" s="84"/>
      <c r="DO41" s="84"/>
      <c r="DP41" s="89"/>
      <c r="DQ41" s="87"/>
      <c r="DR41" s="84"/>
      <c r="DS41" s="88" t="str">
        <f t="shared" si="54"/>
        <v xml:space="preserve">      -</v>
      </c>
      <c r="DT41" s="84"/>
      <c r="DU41" s="84"/>
      <c r="DV41" s="84"/>
      <c r="DW41" s="89"/>
      <c r="DX41" s="87"/>
      <c r="DY41" s="84"/>
      <c r="DZ41" s="88" t="str">
        <f t="shared" si="55"/>
        <v xml:space="preserve">      -</v>
      </c>
      <c r="EA41" s="85"/>
      <c r="EB41" s="85"/>
      <c r="EC41" s="85"/>
      <c r="ED41" s="86"/>
      <c r="EE41" s="90"/>
      <c r="EF41" s="85"/>
      <c r="EG41" s="88" t="str">
        <f t="shared" si="56"/>
        <v xml:space="preserve">      -</v>
      </c>
      <c r="EH41" s="85"/>
      <c r="EI41" s="85"/>
      <c r="EJ41" s="85"/>
      <c r="EK41" s="86"/>
      <c r="EL41" s="90"/>
      <c r="EM41" s="85"/>
      <c r="EN41" s="88" t="str">
        <f t="shared" si="57"/>
        <v xml:space="preserve">      -</v>
      </c>
      <c r="EO41" s="85"/>
      <c r="EP41" s="85"/>
      <c r="EQ41" s="85"/>
      <c r="ER41" s="86"/>
      <c r="ES41" s="90"/>
      <c r="ET41" s="85"/>
      <c r="EU41" s="88" t="str">
        <f t="shared" si="58"/>
        <v xml:space="preserve">      -</v>
      </c>
      <c r="EV41" s="85"/>
      <c r="EW41" s="85"/>
      <c r="EX41" s="85"/>
      <c r="EY41" s="86"/>
      <c r="EZ41" s="90"/>
      <c r="FA41" s="85"/>
      <c r="FB41" s="88" t="str">
        <f t="shared" si="59"/>
        <v xml:space="preserve">      -</v>
      </c>
      <c r="FC41" s="85"/>
      <c r="FD41" s="85"/>
      <c r="FE41" s="85"/>
      <c r="FF41" s="86"/>
      <c r="FG41" s="90"/>
      <c r="FH41" s="85"/>
      <c r="FI41" s="88" t="str">
        <f t="shared" si="60"/>
        <v xml:space="preserve">      -</v>
      </c>
      <c r="FJ41" s="85"/>
      <c r="FK41" s="85"/>
      <c r="FL41" s="85"/>
      <c r="FM41" s="86"/>
      <c r="FN41" s="90"/>
      <c r="FO41" s="85"/>
      <c r="FP41" s="88" t="str">
        <f t="shared" si="61"/>
        <v xml:space="preserve">      -</v>
      </c>
      <c r="FQ41" s="85"/>
      <c r="FR41" s="85"/>
      <c r="FS41" s="85"/>
      <c r="FT41" s="86"/>
      <c r="FU41" s="90"/>
      <c r="FV41" s="85"/>
      <c r="FW41" s="88" t="str">
        <f t="shared" si="62"/>
        <v xml:space="preserve">      -</v>
      </c>
      <c r="FX41" s="85"/>
      <c r="FY41" s="85"/>
      <c r="FZ41" s="85"/>
      <c r="GA41" s="86"/>
      <c r="GB41" s="90"/>
      <c r="GC41" s="85"/>
      <c r="GD41" s="88" t="str">
        <f t="shared" si="63"/>
        <v xml:space="preserve">      -</v>
      </c>
      <c r="GE41" s="85"/>
      <c r="GF41" s="85"/>
      <c r="GG41" s="85"/>
      <c r="GH41" s="86"/>
      <c r="GI41" s="90"/>
      <c r="GJ41" s="85"/>
      <c r="GK41" s="88" t="str">
        <f t="shared" si="64"/>
        <v xml:space="preserve">      -</v>
      </c>
      <c r="GL41" s="85"/>
      <c r="GM41" s="85"/>
      <c r="GN41" s="85"/>
      <c r="GO41" s="86"/>
      <c r="GP41" s="90"/>
      <c r="GQ41" s="85"/>
      <c r="GR41" s="88" t="str">
        <f t="shared" si="65"/>
        <v xml:space="preserve">      -</v>
      </c>
      <c r="GS41" s="85"/>
      <c r="GT41" s="85"/>
      <c r="GU41" s="85"/>
      <c r="GV41" s="86"/>
      <c r="GW41" s="90"/>
      <c r="GX41" s="85"/>
      <c r="GY41" s="88" t="str">
        <f t="shared" si="66"/>
        <v xml:space="preserve">      -</v>
      </c>
      <c r="GZ41" s="85"/>
      <c r="HA41" s="85"/>
      <c r="HB41" s="85"/>
      <c r="HC41" s="86"/>
      <c r="HD41" s="90"/>
      <c r="HE41" s="85"/>
      <c r="HF41" s="88" t="str">
        <f t="shared" si="67"/>
        <v xml:space="preserve">      -</v>
      </c>
      <c r="HG41" s="85"/>
      <c r="HH41" s="85"/>
      <c r="HI41" s="85"/>
      <c r="HJ41" s="86"/>
      <c r="HK41" s="90"/>
      <c r="HL41" s="85"/>
      <c r="HM41" s="88" t="str">
        <f t="shared" si="68"/>
        <v xml:space="preserve">      -</v>
      </c>
      <c r="HN41" s="85"/>
      <c r="HO41" s="85"/>
      <c r="HP41" s="85"/>
      <c r="HQ41" s="86"/>
      <c r="HR41" s="90"/>
      <c r="HS41" s="85"/>
      <c r="HT41" s="88" t="str">
        <f t="shared" si="69"/>
        <v xml:space="preserve">      -</v>
      </c>
      <c r="HU41" s="85"/>
      <c r="HV41" s="85"/>
      <c r="HW41" s="85"/>
      <c r="HX41" s="86"/>
      <c r="HY41" s="90"/>
      <c r="HZ41" s="85"/>
      <c r="IA41" s="88" t="str">
        <f t="shared" si="70"/>
        <v xml:space="preserve">      -</v>
      </c>
      <c r="IB41" s="85"/>
      <c r="IC41" s="85"/>
      <c r="ID41" s="85"/>
      <c r="IE41" s="86"/>
      <c r="IF41" s="90"/>
      <c r="IG41" s="85"/>
      <c r="IH41" s="88" t="str">
        <f t="shared" si="71"/>
        <v xml:space="preserve">      -</v>
      </c>
      <c r="II41" s="85"/>
      <c r="IJ41" s="85"/>
      <c r="IK41" s="85"/>
      <c r="IL41" s="86"/>
      <c r="IM41" s="90"/>
      <c r="IN41" s="85"/>
      <c r="IO41" s="88" t="str">
        <f t="shared" si="72"/>
        <v xml:space="preserve">      -</v>
      </c>
      <c r="IP41" s="85"/>
      <c r="IQ41" s="85"/>
      <c r="IR41" s="85"/>
      <c r="IS41" s="86"/>
      <c r="IT41" s="90"/>
      <c r="IU41" s="85"/>
      <c r="IV41" s="88" t="str">
        <f t="shared" si="73"/>
        <v xml:space="preserve">      -</v>
      </c>
      <c r="IW41" s="85"/>
      <c r="IX41" s="85"/>
      <c r="IY41" s="85"/>
      <c r="IZ41" s="86"/>
    </row>
    <row r="42" spans="1:260" ht="15.75" thickTop="1" x14ac:dyDescent="0.2">
      <c r="A42" s="91" t="s">
        <v>137</v>
      </c>
      <c r="B42" s="92">
        <f t="shared" ref="B42:BM42" si="74">COUNT(B2:B41)</f>
        <v>0</v>
      </c>
      <c r="C42" s="93">
        <f t="shared" si="74"/>
        <v>0</v>
      </c>
      <c r="D42" s="93">
        <f t="shared" si="74"/>
        <v>0</v>
      </c>
      <c r="E42" s="93">
        <f t="shared" si="74"/>
        <v>0</v>
      </c>
      <c r="F42" s="93">
        <f t="shared" si="74"/>
        <v>0</v>
      </c>
      <c r="G42" s="94">
        <f t="shared" si="74"/>
        <v>0</v>
      </c>
      <c r="H42" s="95">
        <f t="shared" si="74"/>
        <v>0</v>
      </c>
      <c r="I42" s="92">
        <f t="shared" si="74"/>
        <v>0</v>
      </c>
      <c r="J42" s="93">
        <f t="shared" si="74"/>
        <v>0</v>
      </c>
      <c r="K42" s="93">
        <f t="shared" si="74"/>
        <v>0</v>
      </c>
      <c r="L42" s="93">
        <f t="shared" si="74"/>
        <v>0</v>
      </c>
      <c r="M42" s="93">
        <f t="shared" si="74"/>
        <v>0</v>
      </c>
      <c r="N42" s="94">
        <f t="shared" si="74"/>
        <v>0</v>
      </c>
      <c r="O42" s="95">
        <f t="shared" si="74"/>
        <v>0</v>
      </c>
      <c r="P42" s="92">
        <f t="shared" si="74"/>
        <v>0</v>
      </c>
      <c r="Q42" s="93">
        <f t="shared" si="74"/>
        <v>0</v>
      </c>
      <c r="R42" s="93">
        <f t="shared" si="74"/>
        <v>0</v>
      </c>
      <c r="S42" s="93">
        <f t="shared" si="74"/>
        <v>0</v>
      </c>
      <c r="T42" s="93">
        <f t="shared" si="74"/>
        <v>0</v>
      </c>
      <c r="U42" s="94">
        <f t="shared" si="74"/>
        <v>0</v>
      </c>
      <c r="V42" s="95">
        <f t="shared" si="74"/>
        <v>0</v>
      </c>
      <c r="W42" s="92">
        <f t="shared" si="74"/>
        <v>0</v>
      </c>
      <c r="X42" s="93">
        <f t="shared" si="74"/>
        <v>0</v>
      </c>
      <c r="Y42" s="93">
        <f t="shared" si="74"/>
        <v>0</v>
      </c>
      <c r="Z42" s="93">
        <f t="shared" si="74"/>
        <v>0</v>
      </c>
      <c r="AA42" s="93">
        <f t="shared" si="74"/>
        <v>0</v>
      </c>
      <c r="AB42" s="94">
        <f t="shared" si="74"/>
        <v>0</v>
      </c>
      <c r="AC42" s="95">
        <f t="shared" si="74"/>
        <v>0</v>
      </c>
      <c r="AD42" s="92">
        <f t="shared" si="74"/>
        <v>0</v>
      </c>
      <c r="AE42" s="93">
        <f t="shared" si="74"/>
        <v>0</v>
      </c>
      <c r="AF42" s="93">
        <f t="shared" si="74"/>
        <v>0</v>
      </c>
      <c r="AG42" s="93">
        <f t="shared" si="74"/>
        <v>0</v>
      </c>
      <c r="AH42" s="93">
        <f t="shared" si="74"/>
        <v>0</v>
      </c>
      <c r="AI42" s="94">
        <f t="shared" si="74"/>
        <v>0</v>
      </c>
      <c r="AJ42" s="95">
        <f t="shared" si="74"/>
        <v>0</v>
      </c>
      <c r="AK42" s="92">
        <f t="shared" si="74"/>
        <v>0</v>
      </c>
      <c r="AL42" s="93">
        <f t="shared" si="74"/>
        <v>0</v>
      </c>
      <c r="AM42" s="93">
        <f t="shared" si="74"/>
        <v>0</v>
      </c>
      <c r="AN42" s="93">
        <f t="shared" si="74"/>
        <v>0</v>
      </c>
      <c r="AO42" s="93">
        <f t="shared" si="74"/>
        <v>0</v>
      </c>
      <c r="AP42" s="94">
        <f t="shared" si="74"/>
        <v>0</v>
      </c>
      <c r="AQ42" s="95">
        <f t="shared" si="74"/>
        <v>0</v>
      </c>
      <c r="AR42" s="92">
        <f t="shared" si="74"/>
        <v>0</v>
      </c>
      <c r="AS42" s="93">
        <f t="shared" si="74"/>
        <v>0</v>
      </c>
      <c r="AT42" s="93">
        <f t="shared" si="74"/>
        <v>0</v>
      </c>
      <c r="AU42" s="93">
        <f t="shared" si="74"/>
        <v>0</v>
      </c>
      <c r="AV42" s="93">
        <f t="shared" si="74"/>
        <v>0</v>
      </c>
      <c r="AW42" s="94">
        <f t="shared" si="74"/>
        <v>0</v>
      </c>
      <c r="AX42" s="95">
        <f t="shared" si="74"/>
        <v>0</v>
      </c>
      <c r="AY42" s="92">
        <f t="shared" si="74"/>
        <v>0</v>
      </c>
      <c r="AZ42" s="93">
        <f t="shared" si="74"/>
        <v>0</v>
      </c>
      <c r="BA42" s="93">
        <f t="shared" si="74"/>
        <v>0</v>
      </c>
      <c r="BB42" s="93">
        <f t="shared" si="74"/>
        <v>0</v>
      </c>
      <c r="BC42" s="93">
        <f t="shared" si="74"/>
        <v>0</v>
      </c>
      <c r="BD42" s="94">
        <f t="shared" si="74"/>
        <v>0</v>
      </c>
      <c r="BE42" s="95">
        <f t="shared" si="74"/>
        <v>0</v>
      </c>
      <c r="BF42" s="92">
        <f t="shared" si="74"/>
        <v>0</v>
      </c>
      <c r="BG42" s="93">
        <f t="shared" si="74"/>
        <v>0</v>
      </c>
      <c r="BH42" s="93">
        <f t="shared" si="74"/>
        <v>0</v>
      </c>
      <c r="BI42" s="93">
        <f t="shared" si="74"/>
        <v>0</v>
      </c>
      <c r="BJ42" s="93">
        <f t="shared" si="74"/>
        <v>0</v>
      </c>
      <c r="BK42" s="94">
        <f t="shared" si="74"/>
        <v>0</v>
      </c>
      <c r="BL42" s="95">
        <f t="shared" si="74"/>
        <v>0</v>
      </c>
      <c r="BM42" s="92">
        <f t="shared" si="74"/>
        <v>0</v>
      </c>
      <c r="BN42" s="93">
        <f t="shared" ref="BN42:DY42" si="75">COUNT(BN2:BN41)</f>
        <v>0</v>
      </c>
      <c r="BO42" s="93">
        <f t="shared" si="75"/>
        <v>0</v>
      </c>
      <c r="BP42" s="93">
        <f t="shared" si="75"/>
        <v>0</v>
      </c>
      <c r="BQ42" s="93">
        <f t="shared" si="75"/>
        <v>0</v>
      </c>
      <c r="BR42" s="94">
        <f t="shared" si="75"/>
        <v>0</v>
      </c>
      <c r="BS42" s="95">
        <f t="shared" si="75"/>
        <v>0</v>
      </c>
      <c r="BT42" s="92">
        <f t="shared" si="75"/>
        <v>0</v>
      </c>
      <c r="BU42" s="93">
        <f t="shared" si="75"/>
        <v>0</v>
      </c>
      <c r="BV42" s="93">
        <f t="shared" si="75"/>
        <v>0</v>
      </c>
      <c r="BW42" s="93">
        <f t="shared" si="75"/>
        <v>0</v>
      </c>
      <c r="BX42" s="93">
        <f t="shared" si="75"/>
        <v>0</v>
      </c>
      <c r="BY42" s="94">
        <f t="shared" si="75"/>
        <v>0</v>
      </c>
      <c r="BZ42" s="95">
        <f t="shared" si="75"/>
        <v>0</v>
      </c>
      <c r="CA42" s="92">
        <f t="shared" si="75"/>
        <v>0</v>
      </c>
      <c r="CB42" s="93">
        <f t="shared" si="75"/>
        <v>0</v>
      </c>
      <c r="CC42" s="93">
        <f t="shared" si="75"/>
        <v>0</v>
      </c>
      <c r="CD42" s="93">
        <f t="shared" si="75"/>
        <v>0</v>
      </c>
      <c r="CE42" s="93">
        <f t="shared" si="75"/>
        <v>0</v>
      </c>
      <c r="CF42" s="94">
        <f t="shared" si="75"/>
        <v>0</v>
      </c>
      <c r="CG42" s="95">
        <f t="shared" si="75"/>
        <v>0</v>
      </c>
      <c r="CH42" s="92">
        <f t="shared" si="75"/>
        <v>0</v>
      </c>
      <c r="CI42" s="93">
        <f t="shared" si="75"/>
        <v>0</v>
      </c>
      <c r="CJ42" s="93">
        <f t="shared" si="75"/>
        <v>0</v>
      </c>
      <c r="CK42" s="93">
        <f t="shared" si="75"/>
        <v>0</v>
      </c>
      <c r="CL42" s="93">
        <f t="shared" si="75"/>
        <v>0</v>
      </c>
      <c r="CM42" s="94">
        <f t="shared" si="75"/>
        <v>0</v>
      </c>
      <c r="CN42" s="95">
        <f t="shared" si="75"/>
        <v>0</v>
      </c>
      <c r="CO42" s="92">
        <f t="shared" si="75"/>
        <v>0</v>
      </c>
      <c r="CP42" s="93">
        <f t="shared" si="75"/>
        <v>0</v>
      </c>
      <c r="CQ42" s="93">
        <f t="shared" si="75"/>
        <v>0</v>
      </c>
      <c r="CR42" s="93">
        <f t="shared" si="75"/>
        <v>0</v>
      </c>
      <c r="CS42" s="93">
        <f t="shared" si="75"/>
        <v>0</v>
      </c>
      <c r="CT42" s="94">
        <f t="shared" si="75"/>
        <v>0</v>
      </c>
      <c r="CU42" s="95">
        <f t="shared" si="75"/>
        <v>0</v>
      </c>
      <c r="CV42" s="92">
        <f t="shared" si="75"/>
        <v>0</v>
      </c>
      <c r="CW42" s="93">
        <f t="shared" si="75"/>
        <v>0</v>
      </c>
      <c r="CX42" s="93">
        <f t="shared" si="75"/>
        <v>0</v>
      </c>
      <c r="CY42" s="93">
        <f t="shared" si="75"/>
        <v>0</v>
      </c>
      <c r="CZ42" s="93">
        <f t="shared" si="75"/>
        <v>0</v>
      </c>
      <c r="DA42" s="94">
        <f t="shared" si="75"/>
        <v>0</v>
      </c>
      <c r="DB42" s="95">
        <f t="shared" si="75"/>
        <v>0</v>
      </c>
      <c r="DC42" s="92">
        <f t="shared" si="75"/>
        <v>0</v>
      </c>
      <c r="DD42" s="93">
        <f t="shared" si="75"/>
        <v>0</v>
      </c>
      <c r="DE42" s="93">
        <f t="shared" si="75"/>
        <v>0</v>
      </c>
      <c r="DF42" s="93">
        <f t="shared" si="75"/>
        <v>0</v>
      </c>
      <c r="DG42" s="93">
        <f t="shared" si="75"/>
        <v>0</v>
      </c>
      <c r="DH42" s="94">
        <f t="shared" si="75"/>
        <v>0</v>
      </c>
      <c r="DI42" s="95">
        <f t="shared" si="75"/>
        <v>0</v>
      </c>
      <c r="DJ42" s="96">
        <f t="shared" si="75"/>
        <v>0</v>
      </c>
      <c r="DK42" s="97">
        <f t="shared" si="75"/>
        <v>0</v>
      </c>
      <c r="DL42" s="93">
        <f t="shared" si="75"/>
        <v>0</v>
      </c>
      <c r="DM42" s="98">
        <f t="shared" si="75"/>
        <v>0</v>
      </c>
      <c r="DN42" s="98">
        <f t="shared" si="75"/>
        <v>0</v>
      </c>
      <c r="DO42" s="99">
        <f t="shared" si="75"/>
        <v>0</v>
      </c>
      <c r="DP42" s="100">
        <f t="shared" si="75"/>
        <v>0</v>
      </c>
      <c r="DQ42" s="101">
        <f t="shared" si="75"/>
        <v>0</v>
      </c>
      <c r="DR42" s="98">
        <f t="shared" si="75"/>
        <v>0</v>
      </c>
      <c r="DS42" s="93">
        <f t="shared" si="75"/>
        <v>0</v>
      </c>
      <c r="DT42" s="98">
        <f t="shared" si="75"/>
        <v>0</v>
      </c>
      <c r="DU42" s="98">
        <f t="shared" si="75"/>
        <v>0</v>
      </c>
      <c r="DV42" s="99">
        <f t="shared" si="75"/>
        <v>0</v>
      </c>
      <c r="DW42" s="100">
        <f t="shared" si="75"/>
        <v>0</v>
      </c>
      <c r="DX42" s="101">
        <f t="shared" si="75"/>
        <v>0</v>
      </c>
      <c r="DY42" s="98">
        <f t="shared" si="75"/>
        <v>0</v>
      </c>
      <c r="DZ42" s="93">
        <f t="shared" ref="DZ42:GK42" si="76">COUNT(DZ2:DZ41)</f>
        <v>0</v>
      </c>
      <c r="EA42" s="93">
        <f t="shared" si="76"/>
        <v>0</v>
      </c>
      <c r="EB42" s="93">
        <f t="shared" si="76"/>
        <v>0</v>
      </c>
      <c r="EC42" s="94">
        <f t="shared" si="76"/>
        <v>0</v>
      </c>
      <c r="ED42" s="95">
        <f t="shared" si="76"/>
        <v>0</v>
      </c>
      <c r="EE42" s="92">
        <f t="shared" si="76"/>
        <v>0</v>
      </c>
      <c r="EF42" s="93">
        <f t="shared" si="76"/>
        <v>0</v>
      </c>
      <c r="EG42" s="93">
        <f t="shared" si="76"/>
        <v>0</v>
      </c>
      <c r="EH42" s="93">
        <f t="shared" si="76"/>
        <v>0</v>
      </c>
      <c r="EI42" s="93">
        <f t="shared" si="76"/>
        <v>0</v>
      </c>
      <c r="EJ42" s="94">
        <f t="shared" si="76"/>
        <v>0</v>
      </c>
      <c r="EK42" s="95">
        <f t="shared" si="76"/>
        <v>0</v>
      </c>
      <c r="EL42" s="92">
        <f t="shared" si="76"/>
        <v>0</v>
      </c>
      <c r="EM42" s="93">
        <f t="shared" si="76"/>
        <v>0</v>
      </c>
      <c r="EN42" s="93">
        <f t="shared" si="76"/>
        <v>0</v>
      </c>
      <c r="EO42" s="93">
        <f t="shared" si="76"/>
        <v>0</v>
      </c>
      <c r="EP42" s="93">
        <f t="shared" si="76"/>
        <v>0</v>
      </c>
      <c r="EQ42" s="94">
        <f t="shared" si="76"/>
        <v>0</v>
      </c>
      <c r="ER42" s="95">
        <f t="shared" si="76"/>
        <v>0</v>
      </c>
      <c r="ES42" s="92">
        <f t="shared" si="76"/>
        <v>0</v>
      </c>
      <c r="ET42" s="93">
        <f t="shared" si="76"/>
        <v>0</v>
      </c>
      <c r="EU42" s="93">
        <f t="shared" si="76"/>
        <v>0</v>
      </c>
      <c r="EV42" s="93">
        <f t="shared" si="76"/>
        <v>0</v>
      </c>
      <c r="EW42" s="93">
        <f t="shared" si="76"/>
        <v>0</v>
      </c>
      <c r="EX42" s="94">
        <f t="shared" si="76"/>
        <v>0</v>
      </c>
      <c r="EY42" s="95">
        <f t="shared" si="76"/>
        <v>0</v>
      </c>
      <c r="EZ42" s="92">
        <f t="shared" si="76"/>
        <v>0</v>
      </c>
      <c r="FA42" s="93">
        <f t="shared" si="76"/>
        <v>0</v>
      </c>
      <c r="FB42" s="93">
        <f t="shared" si="76"/>
        <v>0</v>
      </c>
      <c r="FC42" s="93">
        <f t="shared" si="76"/>
        <v>0</v>
      </c>
      <c r="FD42" s="93">
        <f t="shared" si="76"/>
        <v>0</v>
      </c>
      <c r="FE42" s="94">
        <f t="shared" si="76"/>
        <v>0</v>
      </c>
      <c r="FF42" s="95">
        <f t="shared" si="76"/>
        <v>0</v>
      </c>
      <c r="FG42" s="92">
        <f t="shared" si="76"/>
        <v>0</v>
      </c>
      <c r="FH42" s="93">
        <f t="shared" si="76"/>
        <v>0</v>
      </c>
      <c r="FI42" s="93">
        <f t="shared" si="76"/>
        <v>0</v>
      </c>
      <c r="FJ42" s="93">
        <f t="shared" si="76"/>
        <v>0</v>
      </c>
      <c r="FK42" s="93">
        <f t="shared" si="76"/>
        <v>0</v>
      </c>
      <c r="FL42" s="94">
        <f t="shared" si="76"/>
        <v>0</v>
      </c>
      <c r="FM42" s="95">
        <f t="shared" si="76"/>
        <v>0</v>
      </c>
      <c r="FN42" s="92">
        <f t="shared" si="76"/>
        <v>0</v>
      </c>
      <c r="FO42" s="93">
        <f t="shared" si="76"/>
        <v>0</v>
      </c>
      <c r="FP42" s="93">
        <f t="shared" si="76"/>
        <v>0</v>
      </c>
      <c r="FQ42" s="93">
        <f t="shared" si="76"/>
        <v>0</v>
      </c>
      <c r="FR42" s="93">
        <f t="shared" si="76"/>
        <v>0</v>
      </c>
      <c r="FS42" s="94">
        <f t="shared" si="76"/>
        <v>0</v>
      </c>
      <c r="FT42" s="95">
        <f t="shared" si="76"/>
        <v>0</v>
      </c>
      <c r="FU42" s="92">
        <f t="shared" si="76"/>
        <v>0</v>
      </c>
      <c r="FV42" s="93">
        <f t="shared" si="76"/>
        <v>0</v>
      </c>
      <c r="FW42" s="93">
        <f t="shared" si="76"/>
        <v>0</v>
      </c>
      <c r="FX42" s="93">
        <f t="shared" si="76"/>
        <v>0</v>
      </c>
      <c r="FY42" s="93">
        <f t="shared" si="76"/>
        <v>0</v>
      </c>
      <c r="FZ42" s="94">
        <f t="shared" si="76"/>
        <v>0</v>
      </c>
      <c r="GA42" s="95">
        <f t="shared" si="76"/>
        <v>0</v>
      </c>
      <c r="GB42" s="92">
        <f t="shared" si="76"/>
        <v>0</v>
      </c>
      <c r="GC42" s="93">
        <f t="shared" si="76"/>
        <v>0</v>
      </c>
      <c r="GD42" s="93">
        <f t="shared" si="76"/>
        <v>0</v>
      </c>
      <c r="GE42" s="93">
        <f t="shared" si="76"/>
        <v>0</v>
      </c>
      <c r="GF42" s="93">
        <f t="shared" si="76"/>
        <v>0</v>
      </c>
      <c r="GG42" s="94">
        <f t="shared" si="76"/>
        <v>0</v>
      </c>
      <c r="GH42" s="95">
        <f t="shared" si="76"/>
        <v>0</v>
      </c>
      <c r="GI42" s="92">
        <f t="shared" si="76"/>
        <v>0</v>
      </c>
      <c r="GJ42" s="93">
        <f t="shared" si="76"/>
        <v>0</v>
      </c>
      <c r="GK42" s="93">
        <f t="shared" si="76"/>
        <v>0</v>
      </c>
      <c r="GL42" s="93">
        <f t="shared" ref="GL42:IW42" si="77">COUNT(GL2:GL41)</f>
        <v>0</v>
      </c>
      <c r="GM42" s="93">
        <f t="shared" si="77"/>
        <v>0</v>
      </c>
      <c r="GN42" s="94">
        <f t="shared" si="77"/>
        <v>0</v>
      </c>
      <c r="GO42" s="95">
        <f t="shared" si="77"/>
        <v>0</v>
      </c>
      <c r="GP42" s="92">
        <f t="shared" si="77"/>
        <v>0</v>
      </c>
      <c r="GQ42" s="93">
        <f t="shared" si="77"/>
        <v>0</v>
      </c>
      <c r="GR42" s="93">
        <f t="shared" si="77"/>
        <v>0</v>
      </c>
      <c r="GS42" s="93">
        <f t="shared" si="77"/>
        <v>0</v>
      </c>
      <c r="GT42" s="93">
        <f t="shared" si="77"/>
        <v>0</v>
      </c>
      <c r="GU42" s="94">
        <f t="shared" si="77"/>
        <v>0</v>
      </c>
      <c r="GV42" s="95">
        <f t="shared" si="77"/>
        <v>0</v>
      </c>
      <c r="GW42" s="92">
        <f t="shared" si="77"/>
        <v>0</v>
      </c>
      <c r="GX42" s="93">
        <f t="shared" si="77"/>
        <v>0</v>
      </c>
      <c r="GY42" s="93">
        <f t="shared" si="77"/>
        <v>0</v>
      </c>
      <c r="GZ42" s="93">
        <f t="shared" si="77"/>
        <v>0</v>
      </c>
      <c r="HA42" s="93">
        <f t="shared" si="77"/>
        <v>0</v>
      </c>
      <c r="HB42" s="94">
        <f t="shared" si="77"/>
        <v>0</v>
      </c>
      <c r="HC42" s="95">
        <f t="shared" si="77"/>
        <v>0</v>
      </c>
      <c r="HD42" s="92">
        <f t="shared" si="77"/>
        <v>0</v>
      </c>
      <c r="HE42" s="93">
        <f t="shared" si="77"/>
        <v>0</v>
      </c>
      <c r="HF42" s="93">
        <f t="shared" si="77"/>
        <v>0</v>
      </c>
      <c r="HG42" s="93">
        <f t="shared" si="77"/>
        <v>0</v>
      </c>
      <c r="HH42" s="93">
        <f t="shared" si="77"/>
        <v>0</v>
      </c>
      <c r="HI42" s="94">
        <f t="shared" si="77"/>
        <v>0</v>
      </c>
      <c r="HJ42" s="95">
        <f t="shared" si="77"/>
        <v>0</v>
      </c>
      <c r="HK42" s="92">
        <f t="shared" si="77"/>
        <v>0</v>
      </c>
      <c r="HL42" s="93">
        <f t="shared" si="77"/>
        <v>0</v>
      </c>
      <c r="HM42" s="93">
        <f t="shared" si="77"/>
        <v>0</v>
      </c>
      <c r="HN42" s="93">
        <f t="shared" si="77"/>
        <v>0</v>
      </c>
      <c r="HO42" s="93">
        <f t="shared" si="77"/>
        <v>0</v>
      </c>
      <c r="HP42" s="94">
        <f t="shared" si="77"/>
        <v>0</v>
      </c>
      <c r="HQ42" s="95">
        <f t="shared" si="77"/>
        <v>0</v>
      </c>
      <c r="HR42" s="92">
        <f t="shared" si="77"/>
        <v>0</v>
      </c>
      <c r="HS42" s="93">
        <f t="shared" si="77"/>
        <v>0</v>
      </c>
      <c r="HT42" s="93">
        <f t="shared" si="77"/>
        <v>0</v>
      </c>
      <c r="HU42" s="93">
        <f t="shared" si="77"/>
        <v>0</v>
      </c>
      <c r="HV42" s="93">
        <f t="shared" si="77"/>
        <v>0</v>
      </c>
      <c r="HW42" s="94">
        <f t="shared" si="77"/>
        <v>0</v>
      </c>
      <c r="HX42" s="95">
        <f t="shared" si="77"/>
        <v>0</v>
      </c>
      <c r="HY42" s="92">
        <f t="shared" si="77"/>
        <v>0</v>
      </c>
      <c r="HZ42" s="93">
        <f t="shared" si="77"/>
        <v>0</v>
      </c>
      <c r="IA42" s="93">
        <f t="shared" si="77"/>
        <v>0</v>
      </c>
      <c r="IB42" s="93">
        <f t="shared" si="77"/>
        <v>0</v>
      </c>
      <c r="IC42" s="93">
        <f t="shared" si="77"/>
        <v>0</v>
      </c>
      <c r="ID42" s="94">
        <f t="shared" si="77"/>
        <v>0</v>
      </c>
      <c r="IE42" s="95">
        <f t="shared" si="77"/>
        <v>0</v>
      </c>
      <c r="IF42" s="92">
        <f t="shared" si="77"/>
        <v>0</v>
      </c>
      <c r="IG42" s="93">
        <f t="shared" si="77"/>
        <v>0</v>
      </c>
      <c r="IH42" s="93">
        <f t="shared" si="77"/>
        <v>0</v>
      </c>
      <c r="II42" s="93">
        <f t="shared" si="77"/>
        <v>0</v>
      </c>
      <c r="IJ42" s="93">
        <f t="shared" si="77"/>
        <v>0</v>
      </c>
      <c r="IK42" s="94">
        <f t="shared" si="77"/>
        <v>0</v>
      </c>
      <c r="IL42" s="95">
        <f t="shared" si="77"/>
        <v>0</v>
      </c>
      <c r="IM42" s="92">
        <f t="shared" si="77"/>
        <v>0</v>
      </c>
      <c r="IN42" s="93">
        <f t="shared" si="77"/>
        <v>0</v>
      </c>
      <c r="IO42" s="93">
        <f t="shared" si="77"/>
        <v>0</v>
      </c>
      <c r="IP42" s="93">
        <f t="shared" si="77"/>
        <v>0</v>
      </c>
      <c r="IQ42" s="93">
        <f t="shared" si="77"/>
        <v>0</v>
      </c>
      <c r="IR42" s="94">
        <f t="shared" si="77"/>
        <v>0</v>
      </c>
      <c r="IS42" s="95">
        <f t="shared" si="77"/>
        <v>0</v>
      </c>
      <c r="IT42" s="92">
        <f t="shared" si="77"/>
        <v>0</v>
      </c>
      <c r="IU42" s="93">
        <f t="shared" si="77"/>
        <v>0</v>
      </c>
      <c r="IV42" s="93">
        <f t="shared" si="77"/>
        <v>0</v>
      </c>
      <c r="IW42" s="93">
        <f t="shared" si="77"/>
        <v>0</v>
      </c>
      <c r="IX42" s="93">
        <f t="shared" ref="IX42:IZ42" si="78">COUNT(IX2:IX41)</f>
        <v>0</v>
      </c>
      <c r="IY42" s="94">
        <f t="shared" si="78"/>
        <v>0</v>
      </c>
      <c r="IZ42" s="95">
        <f t="shared" si="78"/>
        <v>0</v>
      </c>
    </row>
    <row r="43" spans="1:260" x14ac:dyDescent="0.2">
      <c r="A43" s="19" t="s">
        <v>84</v>
      </c>
      <c r="B43" s="5" t="str">
        <f t="shared" ref="B43:BM43" si="79">IF(B42=0,"      -",AVERAGE(B2:B41))</f>
        <v xml:space="preserve">      -</v>
      </c>
      <c r="C43" s="2" t="str">
        <f t="shared" si="79"/>
        <v xml:space="preserve">      -</v>
      </c>
      <c r="D43" s="16" t="str">
        <f t="shared" si="79"/>
        <v xml:space="preserve">      -</v>
      </c>
      <c r="E43" s="2" t="str">
        <f t="shared" si="79"/>
        <v xml:space="preserve">      -</v>
      </c>
      <c r="F43" s="2" t="str">
        <f t="shared" si="79"/>
        <v xml:space="preserve">      -</v>
      </c>
      <c r="G43" s="59" t="str">
        <f t="shared" si="79"/>
        <v xml:space="preserve">      -</v>
      </c>
      <c r="H43" s="6" t="str">
        <f t="shared" si="79"/>
        <v xml:space="preserve">      -</v>
      </c>
      <c r="I43" s="5" t="str">
        <f t="shared" si="79"/>
        <v xml:space="preserve">      -</v>
      </c>
      <c r="J43" s="2" t="str">
        <f t="shared" si="79"/>
        <v xml:space="preserve">      -</v>
      </c>
      <c r="K43" s="16" t="str">
        <f t="shared" si="79"/>
        <v xml:space="preserve">      -</v>
      </c>
      <c r="L43" s="2" t="str">
        <f t="shared" si="79"/>
        <v xml:space="preserve">      -</v>
      </c>
      <c r="M43" s="2" t="str">
        <f t="shared" si="79"/>
        <v xml:space="preserve">      -</v>
      </c>
      <c r="N43" s="59" t="str">
        <f t="shared" si="79"/>
        <v xml:space="preserve">      -</v>
      </c>
      <c r="O43" s="6" t="str">
        <f t="shared" si="79"/>
        <v xml:space="preserve">      -</v>
      </c>
      <c r="P43" s="5" t="str">
        <f t="shared" si="79"/>
        <v xml:space="preserve">      -</v>
      </c>
      <c r="Q43" s="2" t="str">
        <f t="shared" si="79"/>
        <v xml:space="preserve">      -</v>
      </c>
      <c r="R43" s="16" t="str">
        <f t="shared" si="79"/>
        <v xml:space="preserve">      -</v>
      </c>
      <c r="S43" s="2" t="str">
        <f t="shared" si="79"/>
        <v xml:space="preserve">      -</v>
      </c>
      <c r="T43" s="2" t="str">
        <f t="shared" si="79"/>
        <v xml:space="preserve">      -</v>
      </c>
      <c r="U43" s="59" t="str">
        <f t="shared" si="79"/>
        <v xml:space="preserve">      -</v>
      </c>
      <c r="V43" s="6" t="str">
        <f t="shared" si="79"/>
        <v xml:space="preserve">      -</v>
      </c>
      <c r="W43" s="5" t="str">
        <f t="shared" si="79"/>
        <v xml:space="preserve">      -</v>
      </c>
      <c r="X43" s="2" t="str">
        <f t="shared" si="79"/>
        <v xml:space="preserve">      -</v>
      </c>
      <c r="Y43" s="16" t="str">
        <f t="shared" si="79"/>
        <v xml:space="preserve">      -</v>
      </c>
      <c r="Z43" s="2" t="str">
        <f t="shared" si="79"/>
        <v xml:space="preserve">      -</v>
      </c>
      <c r="AA43" s="2" t="str">
        <f t="shared" si="79"/>
        <v xml:space="preserve">      -</v>
      </c>
      <c r="AB43" s="59" t="str">
        <f t="shared" si="79"/>
        <v xml:space="preserve">      -</v>
      </c>
      <c r="AC43" s="6" t="str">
        <f t="shared" si="79"/>
        <v xml:space="preserve">      -</v>
      </c>
      <c r="AD43" s="5" t="str">
        <f t="shared" si="79"/>
        <v xml:space="preserve">      -</v>
      </c>
      <c r="AE43" s="2" t="str">
        <f t="shared" si="79"/>
        <v xml:space="preserve">      -</v>
      </c>
      <c r="AF43" s="16" t="str">
        <f t="shared" si="79"/>
        <v xml:space="preserve">      -</v>
      </c>
      <c r="AG43" s="2" t="str">
        <f t="shared" si="79"/>
        <v xml:space="preserve">      -</v>
      </c>
      <c r="AH43" s="2" t="str">
        <f t="shared" si="79"/>
        <v xml:space="preserve">      -</v>
      </c>
      <c r="AI43" s="59" t="str">
        <f t="shared" si="79"/>
        <v xml:space="preserve">      -</v>
      </c>
      <c r="AJ43" s="6" t="str">
        <f t="shared" si="79"/>
        <v xml:space="preserve">      -</v>
      </c>
      <c r="AK43" s="5" t="str">
        <f t="shared" si="79"/>
        <v xml:space="preserve">      -</v>
      </c>
      <c r="AL43" s="2" t="str">
        <f t="shared" si="79"/>
        <v xml:space="preserve">      -</v>
      </c>
      <c r="AM43" s="16" t="str">
        <f t="shared" si="79"/>
        <v xml:space="preserve">      -</v>
      </c>
      <c r="AN43" s="2" t="str">
        <f t="shared" si="79"/>
        <v xml:space="preserve">      -</v>
      </c>
      <c r="AO43" s="2" t="str">
        <f t="shared" si="79"/>
        <v xml:space="preserve">      -</v>
      </c>
      <c r="AP43" s="59" t="str">
        <f t="shared" si="79"/>
        <v xml:space="preserve">      -</v>
      </c>
      <c r="AQ43" s="6" t="str">
        <f t="shared" si="79"/>
        <v xml:space="preserve">      -</v>
      </c>
      <c r="AR43" s="5" t="str">
        <f t="shared" si="79"/>
        <v xml:space="preserve">      -</v>
      </c>
      <c r="AS43" s="2" t="str">
        <f t="shared" si="79"/>
        <v xml:space="preserve">      -</v>
      </c>
      <c r="AT43" s="16" t="str">
        <f t="shared" si="79"/>
        <v xml:space="preserve">      -</v>
      </c>
      <c r="AU43" s="2" t="str">
        <f t="shared" si="79"/>
        <v xml:space="preserve">      -</v>
      </c>
      <c r="AV43" s="2" t="str">
        <f t="shared" si="79"/>
        <v xml:space="preserve">      -</v>
      </c>
      <c r="AW43" s="59" t="str">
        <f t="shared" si="79"/>
        <v xml:space="preserve">      -</v>
      </c>
      <c r="AX43" s="6" t="str">
        <f t="shared" si="79"/>
        <v xml:space="preserve">      -</v>
      </c>
      <c r="AY43" s="5" t="str">
        <f t="shared" si="79"/>
        <v xml:space="preserve">      -</v>
      </c>
      <c r="AZ43" s="2" t="str">
        <f t="shared" si="79"/>
        <v xml:space="preserve">      -</v>
      </c>
      <c r="BA43" s="16" t="str">
        <f t="shared" si="79"/>
        <v xml:space="preserve">      -</v>
      </c>
      <c r="BB43" s="2" t="str">
        <f t="shared" si="79"/>
        <v xml:space="preserve">      -</v>
      </c>
      <c r="BC43" s="2" t="str">
        <f t="shared" si="79"/>
        <v xml:space="preserve">      -</v>
      </c>
      <c r="BD43" s="59" t="str">
        <f t="shared" si="79"/>
        <v xml:space="preserve">      -</v>
      </c>
      <c r="BE43" s="6" t="str">
        <f t="shared" si="79"/>
        <v xml:space="preserve">      -</v>
      </c>
      <c r="BF43" s="5" t="str">
        <f t="shared" si="79"/>
        <v xml:space="preserve">      -</v>
      </c>
      <c r="BG43" s="2" t="str">
        <f t="shared" si="79"/>
        <v xml:space="preserve">      -</v>
      </c>
      <c r="BH43" s="16" t="str">
        <f t="shared" si="79"/>
        <v xml:space="preserve">      -</v>
      </c>
      <c r="BI43" s="2" t="str">
        <f t="shared" si="79"/>
        <v xml:space="preserve">      -</v>
      </c>
      <c r="BJ43" s="2" t="str">
        <f t="shared" si="79"/>
        <v xml:space="preserve">      -</v>
      </c>
      <c r="BK43" s="59" t="str">
        <f t="shared" si="79"/>
        <v xml:space="preserve">      -</v>
      </c>
      <c r="BL43" s="6" t="str">
        <f t="shared" si="79"/>
        <v xml:space="preserve">      -</v>
      </c>
      <c r="BM43" s="5" t="str">
        <f t="shared" si="79"/>
        <v xml:space="preserve">      -</v>
      </c>
      <c r="BN43" s="2" t="str">
        <f t="shared" ref="BN43:DY43" si="80">IF(BN42=0,"      -",AVERAGE(BN2:BN41))</f>
        <v xml:space="preserve">      -</v>
      </c>
      <c r="BO43" s="16" t="str">
        <f t="shared" si="80"/>
        <v xml:space="preserve">      -</v>
      </c>
      <c r="BP43" s="2" t="str">
        <f t="shared" si="80"/>
        <v xml:space="preserve">      -</v>
      </c>
      <c r="BQ43" s="2" t="str">
        <f t="shared" si="80"/>
        <v xml:space="preserve">      -</v>
      </c>
      <c r="BR43" s="59" t="str">
        <f t="shared" si="80"/>
        <v xml:space="preserve">      -</v>
      </c>
      <c r="BS43" s="6" t="str">
        <f t="shared" si="80"/>
        <v xml:space="preserve">      -</v>
      </c>
      <c r="BT43" s="5" t="str">
        <f t="shared" si="80"/>
        <v xml:space="preserve">      -</v>
      </c>
      <c r="BU43" s="2" t="str">
        <f t="shared" si="80"/>
        <v xml:space="preserve">      -</v>
      </c>
      <c r="BV43" s="16" t="str">
        <f t="shared" si="80"/>
        <v xml:space="preserve">      -</v>
      </c>
      <c r="BW43" s="2" t="str">
        <f t="shared" si="80"/>
        <v xml:space="preserve">      -</v>
      </c>
      <c r="BX43" s="2" t="str">
        <f t="shared" si="80"/>
        <v xml:space="preserve">      -</v>
      </c>
      <c r="BY43" s="59" t="str">
        <f t="shared" si="80"/>
        <v xml:space="preserve">      -</v>
      </c>
      <c r="BZ43" s="6" t="str">
        <f t="shared" si="80"/>
        <v xml:space="preserve">      -</v>
      </c>
      <c r="CA43" s="5" t="str">
        <f t="shared" si="80"/>
        <v xml:space="preserve">      -</v>
      </c>
      <c r="CB43" s="2" t="str">
        <f t="shared" si="80"/>
        <v xml:space="preserve">      -</v>
      </c>
      <c r="CC43" s="16" t="str">
        <f t="shared" si="80"/>
        <v xml:space="preserve">      -</v>
      </c>
      <c r="CD43" s="2" t="str">
        <f t="shared" si="80"/>
        <v xml:space="preserve">      -</v>
      </c>
      <c r="CE43" s="2" t="str">
        <f t="shared" si="80"/>
        <v xml:space="preserve">      -</v>
      </c>
      <c r="CF43" s="59" t="str">
        <f t="shared" si="80"/>
        <v xml:space="preserve">      -</v>
      </c>
      <c r="CG43" s="6" t="str">
        <f t="shared" si="80"/>
        <v xml:space="preserve">      -</v>
      </c>
      <c r="CH43" s="5" t="str">
        <f t="shared" si="80"/>
        <v xml:space="preserve">      -</v>
      </c>
      <c r="CI43" s="2" t="str">
        <f t="shared" si="80"/>
        <v xml:space="preserve">      -</v>
      </c>
      <c r="CJ43" s="16" t="str">
        <f t="shared" si="80"/>
        <v xml:space="preserve">      -</v>
      </c>
      <c r="CK43" s="2" t="str">
        <f t="shared" si="80"/>
        <v xml:space="preserve">      -</v>
      </c>
      <c r="CL43" s="2" t="str">
        <f t="shared" si="80"/>
        <v xml:space="preserve">      -</v>
      </c>
      <c r="CM43" s="59" t="str">
        <f t="shared" si="80"/>
        <v xml:space="preserve">      -</v>
      </c>
      <c r="CN43" s="6" t="str">
        <f t="shared" si="80"/>
        <v xml:space="preserve">      -</v>
      </c>
      <c r="CO43" s="5" t="str">
        <f t="shared" si="80"/>
        <v xml:space="preserve">      -</v>
      </c>
      <c r="CP43" s="2" t="str">
        <f t="shared" si="80"/>
        <v xml:space="preserve">      -</v>
      </c>
      <c r="CQ43" s="16" t="str">
        <f t="shared" si="80"/>
        <v xml:space="preserve">      -</v>
      </c>
      <c r="CR43" s="2" t="str">
        <f t="shared" si="80"/>
        <v xml:space="preserve">      -</v>
      </c>
      <c r="CS43" s="2" t="str">
        <f t="shared" si="80"/>
        <v xml:space="preserve">      -</v>
      </c>
      <c r="CT43" s="59" t="str">
        <f t="shared" si="80"/>
        <v xml:space="preserve">      -</v>
      </c>
      <c r="CU43" s="6" t="str">
        <f t="shared" si="80"/>
        <v xml:space="preserve">      -</v>
      </c>
      <c r="CV43" s="5" t="str">
        <f t="shared" si="80"/>
        <v xml:space="preserve">      -</v>
      </c>
      <c r="CW43" s="2" t="str">
        <f t="shared" si="80"/>
        <v xml:space="preserve">      -</v>
      </c>
      <c r="CX43" s="16" t="str">
        <f t="shared" si="80"/>
        <v xml:space="preserve">      -</v>
      </c>
      <c r="CY43" s="2" t="str">
        <f t="shared" si="80"/>
        <v xml:space="preserve">      -</v>
      </c>
      <c r="CZ43" s="2" t="str">
        <f t="shared" si="80"/>
        <v xml:space="preserve">      -</v>
      </c>
      <c r="DA43" s="59" t="str">
        <f t="shared" si="80"/>
        <v xml:space="preserve">      -</v>
      </c>
      <c r="DB43" s="6" t="str">
        <f t="shared" si="80"/>
        <v xml:space="preserve">      -</v>
      </c>
      <c r="DC43" s="5" t="str">
        <f t="shared" si="80"/>
        <v xml:space="preserve">      -</v>
      </c>
      <c r="DD43" s="2" t="str">
        <f t="shared" si="80"/>
        <v xml:space="preserve">      -</v>
      </c>
      <c r="DE43" s="16" t="str">
        <f t="shared" si="80"/>
        <v xml:space="preserve">      -</v>
      </c>
      <c r="DF43" s="2" t="str">
        <f t="shared" si="80"/>
        <v xml:space="preserve">      -</v>
      </c>
      <c r="DG43" s="2" t="str">
        <f t="shared" si="80"/>
        <v xml:space="preserve">      -</v>
      </c>
      <c r="DH43" s="59" t="str">
        <f t="shared" si="80"/>
        <v xml:space="preserve">      -</v>
      </c>
      <c r="DI43" s="6" t="str">
        <f t="shared" si="80"/>
        <v xml:space="preserve">      -</v>
      </c>
      <c r="DJ43" s="27" t="str">
        <f t="shared" si="80"/>
        <v xml:space="preserve">      -</v>
      </c>
      <c r="DK43" s="28" t="str">
        <f t="shared" si="80"/>
        <v xml:space="preserve">      -</v>
      </c>
      <c r="DL43" s="16" t="str">
        <f t="shared" si="80"/>
        <v xml:space="preserve">      -</v>
      </c>
      <c r="DM43" s="32" t="str">
        <f t="shared" si="80"/>
        <v xml:space="preserve">      -</v>
      </c>
      <c r="DN43" s="32" t="str">
        <f t="shared" si="80"/>
        <v xml:space="preserve">      -</v>
      </c>
      <c r="DO43" s="64" t="str">
        <f t="shared" si="80"/>
        <v xml:space="preserve">      -</v>
      </c>
      <c r="DP43" s="33" t="str">
        <f t="shared" si="80"/>
        <v xml:space="preserve">      -</v>
      </c>
      <c r="DQ43" s="36" t="str">
        <f t="shared" si="80"/>
        <v xml:space="preserve">      -</v>
      </c>
      <c r="DR43" s="32" t="str">
        <f t="shared" si="80"/>
        <v xml:space="preserve">      -</v>
      </c>
      <c r="DS43" s="16" t="str">
        <f t="shared" si="80"/>
        <v xml:space="preserve">      -</v>
      </c>
      <c r="DT43" s="32" t="str">
        <f t="shared" si="80"/>
        <v xml:space="preserve">      -</v>
      </c>
      <c r="DU43" s="32" t="str">
        <f t="shared" si="80"/>
        <v xml:space="preserve">      -</v>
      </c>
      <c r="DV43" s="64" t="str">
        <f t="shared" si="80"/>
        <v xml:space="preserve">      -</v>
      </c>
      <c r="DW43" s="33" t="str">
        <f t="shared" si="80"/>
        <v xml:space="preserve">      -</v>
      </c>
      <c r="DX43" s="36" t="str">
        <f t="shared" si="80"/>
        <v xml:space="preserve">      -</v>
      </c>
      <c r="DY43" s="32" t="str">
        <f t="shared" si="80"/>
        <v xml:space="preserve">      -</v>
      </c>
      <c r="DZ43" s="16" t="str">
        <f t="shared" ref="DZ43:GK43" si="81">IF(DZ42=0,"      -",AVERAGE(DZ2:DZ41))</f>
        <v xml:space="preserve">      -</v>
      </c>
      <c r="EA43" s="2" t="str">
        <f t="shared" si="81"/>
        <v xml:space="preserve">      -</v>
      </c>
      <c r="EB43" s="2" t="str">
        <f t="shared" si="81"/>
        <v xml:space="preserve">      -</v>
      </c>
      <c r="EC43" s="59" t="str">
        <f t="shared" si="81"/>
        <v xml:space="preserve">      -</v>
      </c>
      <c r="ED43" s="6" t="str">
        <f t="shared" si="81"/>
        <v xml:space="preserve">      -</v>
      </c>
      <c r="EE43" s="5" t="str">
        <f t="shared" si="81"/>
        <v xml:space="preserve">      -</v>
      </c>
      <c r="EF43" s="2" t="str">
        <f t="shared" si="81"/>
        <v xml:space="preserve">      -</v>
      </c>
      <c r="EG43" s="16" t="str">
        <f t="shared" si="81"/>
        <v xml:space="preserve">      -</v>
      </c>
      <c r="EH43" s="2" t="str">
        <f t="shared" si="81"/>
        <v xml:space="preserve">      -</v>
      </c>
      <c r="EI43" s="2" t="str">
        <f t="shared" si="81"/>
        <v xml:space="preserve">      -</v>
      </c>
      <c r="EJ43" s="59" t="str">
        <f t="shared" si="81"/>
        <v xml:space="preserve">      -</v>
      </c>
      <c r="EK43" s="6" t="str">
        <f t="shared" si="81"/>
        <v xml:space="preserve">      -</v>
      </c>
      <c r="EL43" s="5" t="str">
        <f t="shared" si="81"/>
        <v xml:space="preserve">      -</v>
      </c>
      <c r="EM43" s="2" t="str">
        <f t="shared" si="81"/>
        <v xml:space="preserve">      -</v>
      </c>
      <c r="EN43" s="16" t="str">
        <f t="shared" si="81"/>
        <v xml:space="preserve">      -</v>
      </c>
      <c r="EO43" s="2" t="str">
        <f t="shared" si="81"/>
        <v xml:space="preserve">      -</v>
      </c>
      <c r="EP43" s="2" t="str">
        <f t="shared" si="81"/>
        <v xml:space="preserve">      -</v>
      </c>
      <c r="EQ43" s="59" t="str">
        <f t="shared" si="81"/>
        <v xml:space="preserve">      -</v>
      </c>
      <c r="ER43" s="6" t="str">
        <f t="shared" si="81"/>
        <v xml:space="preserve">      -</v>
      </c>
      <c r="ES43" s="5" t="str">
        <f t="shared" si="81"/>
        <v xml:space="preserve">      -</v>
      </c>
      <c r="ET43" s="2" t="str">
        <f t="shared" si="81"/>
        <v xml:space="preserve">      -</v>
      </c>
      <c r="EU43" s="16" t="str">
        <f t="shared" si="81"/>
        <v xml:space="preserve">      -</v>
      </c>
      <c r="EV43" s="2" t="str">
        <f t="shared" si="81"/>
        <v xml:space="preserve">      -</v>
      </c>
      <c r="EW43" s="2" t="str">
        <f t="shared" si="81"/>
        <v xml:space="preserve">      -</v>
      </c>
      <c r="EX43" s="59" t="str">
        <f t="shared" si="81"/>
        <v xml:space="preserve">      -</v>
      </c>
      <c r="EY43" s="6" t="str">
        <f t="shared" si="81"/>
        <v xml:space="preserve">      -</v>
      </c>
      <c r="EZ43" s="5" t="str">
        <f t="shared" si="81"/>
        <v xml:space="preserve">      -</v>
      </c>
      <c r="FA43" s="2" t="str">
        <f t="shared" si="81"/>
        <v xml:space="preserve">      -</v>
      </c>
      <c r="FB43" s="16" t="str">
        <f t="shared" si="81"/>
        <v xml:space="preserve">      -</v>
      </c>
      <c r="FC43" s="2" t="str">
        <f t="shared" si="81"/>
        <v xml:space="preserve">      -</v>
      </c>
      <c r="FD43" s="2" t="str">
        <f t="shared" si="81"/>
        <v xml:space="preserve">      -</v>
      </c>
      <c r="FE43" s="59" t="str">
        <f t="shared" si="81"/>
        <v xml:space="preserve">      -</v>
      </c>
      <c r="FF43" s="6" t="str">
        <f t="shared" si="81"/>
        <v xml:space="preserve">      -</v>
      </c>
      <c r="FG43" s="5" t="str">
        <f t="shared" si="81"/>
        <v xml:space="preserve">      -</v>
      </c>
      <c r="FH43" s="2" t="str">
        <f t="shared" si="81"/>
        <v xml:space="preserve">      -</v>
      </c>
      <c r="FI43" s="16" t="str">
        <f t="shared" si="81"/>
        <v xml:space="preserve">      -</v>
      </c>
      <c r="FJ43" s="2" t="str">
        <f t="shared" si="81"/>
        <v xml:space="preserve">      -</v>
      </c>
      <c r="FK43" s="2" t="str">
        <f t="shared" si="81"/>
        <v xml:space="preserve">      -</v>
      </c>
      <c r="FL43" s="59" t="str">
        <f t="shared" si="81"/>
        <v xml:space="preserve">      -</v>
      </c>
      <c r="FM43" s="6" t="str">
        <f t="shared" si="81"/>
        <v xml:space="preserve">      -</v>
      </c>
      <c r="FN43" s="5" t="str">
        <f t="shared" si="81"/>
        <v xml:space="preserve">      -</v>
      </c>
      <c r="FO43" s="2" t="str">
        <f t="shared" si="81"/>
        <v xml:space="preserve">      -</v>
      </c>
      <c r="FP43" s="16" t="str">
        <f t="shared" si="81"/>
        <v xml:space="preserve">      -</v>
      </c>
      <c r="FQ43" s="2" t="str">
        <f t="shared" si="81"/>
        <v xml:space="preserve">      -</v>
      </c>
      <c r="FR43" s="2" t="str">
        <f t="shared" si="81"/>
        <v xml:space="preserve">      -</v>
      </c>
      <c r="FS43" s="59" t="str">
        <f t="shared" si="81"/>
        <v xml:space="preserve">      -</v>
      </c>
      <c r="FT43" s="6" t="str">
        <f t="shared" si="81"/>
        <v xml:space="preserve">      -</v>
      </c>
      <c r="FU43" s="5" t="str">
        <f t="shared" si="81"/>
        <v xml:space="preserve">      -</v>
      </c>
      <c r="FV43" s="2" t="str">
        <f t="shared" si="81"/>
        <v xml:space="preserve">      -</v>
      </c>
      <c r="FW43" s="16" t="str">
        <f t="shared" si="81"/>
        <v xml:space="preserve">      -</v>
      </c>
      <c r="FX43" s="2" t="str">
        <f t="shared" si="81"/>
        <v xml:space="preserve">      -</v>
      </c>
      <c r="FY43" s="2" t="str">
        <f t="shared" si="81"/>
        <v xml:space="preserve">      -</v>
      </c>
      <c r="FZ43" s="59" t="str">
        <f t="shared" si="81"/>
        <v xml:space="preserve">      -</v>
      </c>
      <c r="GA43" s="6" t="str">
        <f t="shared" si="81"/>
        <v xml:space="preserve">      -</v>
      </c>
      <c r="GB43" s="5" t="str">
        <f t="shared" si="81"/>
        <v xml:space="preserve">      -</v>
      </c>
      <c r="GC43" s="2" t="str">
        <f t="shared" si="81"/>
        <v xml:space="preserve">      -</v>
      </c>
      <c r="GD43" s="16" t="str">
        <f t="shared" si="81"/>
        <v xml:space="preserve">      -</v>
      </c>
      <c r="GE43" s="2" t="str">
        <f t="shared" si="81"/>
        <v xml:space="preserve">      -</v>
      </c>
      <c r="GF43" s="2" t="str">
        <f t="shared" si="81"/>
        <v xml:space="preserve">      -</v>
      </c>
      <c r="GG43" s="59" t="str">
        <f t="shared" si="81"/>
        <v xml:space="preserve">      -</v>
      </c>
      <c r="GH43" s="6" t="str">
        <f t="shared" si="81"/>
        <v xml:space="preserve">      -</v>
      </c>
      <c r="GI43" s="5" t="str">
        <f t="shared" si="81"/>
        <v xml:space="preserve">      -</v>
      </c>
      <c r="GJ43" s="2" t="str">
        <f t="shared" si="81"/>
        <v xml:space="preserve">      -</v>
      </c>
      <c r="GK43" s="16" t="str">
        <f t="shared" si="81"/>
        <v xml:space="preserve">      -</v>
      </c>
      <c r="GL43" s="2" t="str">
        <f t="shared" ref="GL43:IW43" si="82">IF(GL42=0,"      -",AVERAGE(GL2:GL41))</f>
        <v xml:space="preserve">      -</v>
      </c>
      <c r="GM43" s="2" t="str">
        <f t="shared" si="82"/>
        <v xml:space="preserve">      -</v>
      </c>
      <c r="GN43" s="59" t="str">
        <f t="shared" si="82"/>
        <v xml:space="preserve">      -</v>
      </c>
      <c r="GO43" s="6" t="str">
        <f t="shared" si="82"/>
        <v xml:space="preserve">      -</v>
      </c>
      <c r="GP43" s="5" t="str">
        <f t="shared" si="82"/>
        <v xml:space="preserve">      -</v>
      </c>
      <c r="GQ43" s="2" t="str">
        <f t="shared" si="82"/>
        <v xml:space="preserve">      -</v>
      </c>
      <c r="GR43" s="16" t="str">
        <f t="shared" si="82"/>
        <v xml:space="preserve">      -</v>
      </c>
      <c r="GS43" s="2" t="str">
        <f t="shared" si="82"/>
        <v xml:space="preserve">      -</v>
      </c>
      <c r="GT43" s="2" t="str">
        <f t="shared" si="82"/>
        <v xml:space="preserve">      -</v>
      </c>
      <c r="GU43" s="59" t="str">
        <f t="shared" si="82"/>
        <v xml:space="preserve">      -</v>
      </c>
      <c r="GV43" s="6" t="str">
        <f t="shared" si="82"/>
        <v xml:space="preserve">      -</v>
      </c>
      <c r="GW43" s="5" t="str">
        <f t="shared" si="82"/>
        <v xml:space="preserve">      -</v>
      </c>
      <c r="GX43" s="2" t="str">
        <f t="shared" si="82"/>
        <v xml:space="preserve">      -</v>
      </c>
      <c r="GY43" s="16" t="str">
        <f t="shared" si="82"/>
        <v xml:space="preserve">      -</v>
      </c>
      <c r="GZ43" s="2" t="str">
        <f t="shared" si="82"/>
        <v xml:space="preserve">      -</v>
      </c>
      <c r="HA43" s="2" t="str">
        <f t="shared" si="82"/>
        <v xml:space="preserve">      -</v>
      </c>
      <c r="HB43" s="59" t="str">
        <f t="shared" si="82"/>
        <v xml:space="preserve">      -</v>
      </c>
      <c r="HC43" s="6" t="str">
        <f t="shared" si="82"/>
        <v xml:space="preserve">      -</v>
      </c>
      <c r="HD43" s="5" t="str">
        <f t="shared" si="82"/>
        <v xml:space="preserve">      -</v>
      </c>
      <c r="HE43" s="2" t="str">
        <f t="shared" si="82"/>
        <v xml:space="preserve">      -</v>
      </c>
      <c r="HF43" s="16" t="str">
        <f t="shared" si="82"/>
        <v xml:space="preserve">      -</v>
      </c>
      <c r="HG43" s="2" t="str">
        <f t="shared" si="82"/>
        <v xml:space="preserve">      -</v>
      </c>
      <c r="HH43" s="2" t="str">
        <f t="shared" si="82"/>
        <v xml:space="preserve">      -</v>
      </c>
      <c r="HI43" s="59" t="str">
        <f t="shared" si="82"/>
        <v xml:space="preserve">      -</v>
      </c>
      <c r="HJ43" s="6" t="str">
        <f t="shared" si="82"/>
        <v xml:space="preserve">      -</v>
      </c>
      <c r="HK43" s="5" t="str">
        <f t="shared" si="82"/>
        <v xml:space="preserve">      -</v>
      </c>
      <c r="HL43" s="2" t="str">
        <f t="shared" si="82"/>
        <v xml:space="preserve">      -</v>
      </c>
      <c r="HM43" s="16" t="str">
        <f t="shared" si="82"/>
        <v xml:space="preserve">      -</v>
      </c>
      <c r="HN43" s="2" t="str">
        <f t="shared" si="82"/>
        <v xml:space="preserve">      -</v>
      </c>
      <c r="HO43" s="2" t="str">
        <f t="shared" si="82"/>
        <v xml:space="preserve">      -</v>
      </c>
      <c r="HP43" s="59" t="str">
        <f t="shared" si="82"/>
        <v xml:space="preserve">      -</v>
      </c>
      <c r="HQ43" s="6" t="str">
        <f t="shared" si="82"/>
        <v xml:space="preserve">      -</v>
      </c>
      <c r="HR43" s="5" t="str">
        <f t="shared" si="82"/>
        <v xml:space="preserve">      -</v>
      </c>
      <c r="HS43" s="2" t="str">
        <f t="shared" si="82"/>
        <v xml:space="preserve">      -</v>
      </c>
      <c r="HT43" s="16" t="str">
        <f t="shared" si="82"/>
        <v xml:space="preserve">      -</v>
      </c>
      <c r="HU43" s="2" t="str">
        <f t="shared" si="82"/>
        <v xml:space="preserve">      -</v>
      </c>
      <c r="HV43" s="2" t="str">
        <f t="shared" si="82"/>
        <v xml:space="preserve">      -</v>
      </c>
      <c r="HW43" s="59" t="str">
        <f t="shared" si="82"/>
        <v xml:space="preserve">      -</v>
      </c>
      <c r="HX43" s="6" t="str">
        <f t="shared" si="82"/>
        <v xml:space="preserve">      -</v>
      </c>
      <c r="HY43" s="5" t="str">
        <f t="shared" si="82"/>
        <v xml:space="preserve">      -</v>
      </c>
      <c r="HZ43" s="2" t="str">
        <f t="shared" si="82"/>
        <v xml:space="preserve">      -</v>
      </c>
      <c r="IA43" s="16" t="str">
        <f t="shared" si="82"/>
        <v xml:space="preserve">      -</v>
      </c>
      <c r="IB43" s="2" t="str">
        <f t="shared" si="82"/>
        <v xml:space="preserve">      -</v>
      </c>
      <c r="IC43" s="2" t="str">
        <f t="shared" si="82"/>
        <v xml:space="preserve">      -</v>
      </c>
      <c r="ID43" s="59" t="str">
        <f t="shared" si="82"/>
        <v xml:space="preserve">      -</v>
      </c>
      <c r="IE43" s="6" t="str">
        <f t="shared" si="82"/>
        <v xml:space="preserve">      -</v>
      </c>
      <c r="IF43" s="5" t="str">
        <f t="shared" si="82"/>
        <v xml:space="preserve">      -</v>
      </c>
      <c r="IG43" s="2" t="str">
        <f t="shared" si="82"/>
        <v xml:space="preserve">      -</v>
      </c>
      <c r="IH43" s="16" t="str">
        <f t="shared" si="82"/>
        <v xml:space="preserve">      -</v>
      </c>
      <c r="II43" s="2" t="str">
        <f t="shared" si="82"/>
        <v xml:space="preserve">      -</v>
      </c>
      <c r="IJ43" s="2" t="str">
        <f t="shared" si="82"/>
        <v xml:space="preserve">      -</v>
      </c>
      <c r="IK43" s="59" t="str">
        <f t="shared" si="82"/>
        <v xml:space="preserve">      -</v>
      </c>
      <c r="IL43" s="6" t="str">
        <f t="shared" si="82"/>
        <v xml:space="preserve">      -</v>
      </c>
      <c r="IM43" s="5" t="str">
        <f t="shared" si="82"/>
        <v xml:space="preserve">      -</v>
      </c>
      <c r="IN43" s="2" t="str">
        <f t="shared" si="82"/>
        <v xml:space="preserve">      -</v>
      </c>
      <c r="IO43" s="16" t="str">
        <f t="shared" si="82"/>
        <v xml:space="preserve">      -</v>
      </c>
      <c r="IP43" s="2" t="str">
        <f t="shared" si="82"/>
        <v xml:space="preserve">      -</v>
      </c>
      <c r="IQ43" s="2" t="str">
        <f t="shared" si="82"/>
        <v xml:space="preserve">      -</v>
      </c>
      <c r="IR43" s="59" t="str">
        <f t="shared" si="82"/>
        <v xml:space="preserve">      -</v>
      </c>
      <c r="IS43" s="6" t="str">
        <f t="shared" si="82"/>
        <v xml:space="preserve">      -</v>
      </c>
      <c r="IT43" s="5" t="str">
        <f t="shared" si="82"/>
        <v xml:space="preserve">      -</v>
      </c>
      <c r="IU43" s="2" t="str">
        <f t="shared" si="82"/>
        <v xml:space="preserve">      -</v>
      </c>
      <c r="IV43" s="16" t="str">
        <f t="shared" si="82"/>
        <v xml:space="preserve">      -</v>
      </c>
      <c r="IW43" s="2" t="str">
        <f t="shared" si="82"/>
        <v xml:space="preserve">      -</v>
      </c>
      <c r="IX43" s="2" t="str">
        <f t="shared" ref="IX43:IZ43" si="83">IF(IX42=0,"      -",AVERAGE(IX2:IX41))</f>
        <v xml:space="preserve">      -</v>
      </c>
      <c r="IY43" s="59" t="str">
        <f t="shared" si="83"/>
        <v xml:space="preserve">      -</v>
      </c>
      <c r="IZ43" s="6" t="str">
        <f t="shared" si="83"/>
        <v xml:space="preserve">      -</v>
      </c>
    </row>
    <row r="44" spans="1:260" x14ac:dyDescent="0.2">
      <c r="A44" s="19" t="s">
        <v>47</v>
      </c>
      <c r="B44" s="5" t="str">
        <f t="shared" ref="B44:BM44" si="84">IF(B42=0,"      -",MAX(B2:B41))</f>
        <v xml:space="preserve">      -</v>
      </c>
      <c r="C44" s="2" t="str">
        <f t="shared" si="84"/>
        <v xml:space="preserve">      -</v>
      </c>
      <c r="D44" s="2" t="str">
        <f t="shared" si="84"/>
        <v xml:space="preserve">      -</v>
      </c>
      <c r="E44" s="2" t="str">
        <f t="shared" si="84"/>
        <v xml:space="preserve">      -</v>
      </c>
      <c r="F44" s="2" t="str">
        <f t="shared" si="84"/>
        <v xml:space="preserve">      -</v>
      </c>
      <c r="G44" s="59" t="str">
        <f t="shared" si="84"/>
        <v xml:space="preserve">      -</v>
      </c>
      <c r="H44" s="6" t="str">
        <f t="shared" si="84"/>
        <v xml:space="preserve">      -</v>
      </c>
      <c r="I44" s="5" t="str">
        <f t="shared" si="84"/>
        <v xml:space="preserve">      -</v>
      </c>
      <c r="J44" s="2" t="str">
        <f t="shared" si="84"/>
        <v xml:space="preserve">      -</v>
      </c>
      <c r="K44" s="2" t="str">
        <f t="shared" si="84"/>
        <v xml:space="preserve">      -</v>
      </c>
      <c r="L44" s="2" t="str">
        <f t="shared" si="84"/>
        <v xml:space="preserve">      -</v>
      </c>
      <c r="M44" s="2" t="str">
        <f t="shared" si="84"/>
        <v xml:space="preserve">      -</v>
      </c>
      <c r="N44" s="59" t="str">
        <f t="shared" si="84"/>
        <v xml:space="preserve">      -</v>
      </c>
      <c r="O44" s="6" t="str">
        <f t="shared" si="84"/>
        <v xml:space="preserve">      -</v>
      </c>
      <c r="P44" s="5" t="str">
        <f t="shared" si="84"/>
        <v xml:space="preserve">      -</v>
      </c>
      <c r="Q44" s="2" t="str">
        <f t="shared" si="84"/>
        <v xml:space="preserve">      -</v>
      </c>
      <c r="R44" s="2" t="str">
        <f t="shared" si="84"/>
        <v xml:space="preserve">      -</v>
      </c>
      <c r="S44" s="2" t="str">
        <f t="shared" si="84"/>
        <v xml:space="preserve">      -</v>
      </c>
      <c r="T44" s="2" t="str">
        <f t="shared" si="84"/>
        <v xml:space="preserve">      -</v>
      </c>
      <c r="U44" s="59" t="str">
        <f t="shared" si="84"/>
        <v xml:space="preserve">      -</v>
      </c>
      <c r="V44" s="6" t="str">
        <f t="shared" si="84"/>
        <v xml:space="preserve">      -</v>
      </c>
      <c r="W44" s="5" t="str">
        <f t="shared" si="84"/>
        <v xml:space="preserve">      -</v>
      </c>
      <c r="X44" s="2" t="str">
        <f t="shared" si="84"/>
        <v xml:space="preserve">      -</v>
      </c>
      <c r="Y44" s="2" t="str">
        <f t="shared" si="84"/>
        <v xml:space="preserve">      -</v>
      </c>
      <c r="Z44" s="2" t="str">
        <f t="shared" si="84"/>
        <v xml:space="preserve">      -</v>
      </c>
      <c r="AA44" s="2" t="str">
        <f t="shared" si="84"/>
        <v xml:space="preserve">      -</v>
      </c>
      <c r="AB44" s="59" t="str">
        <f t="shared" si="84"/>
        <v xml:space="preserve">      -</v>
      </c>
      <c r="AC44" s="6" t="str">
        <f t="shared" si="84"/>
        <v xml:space="preserve">      -</v>
      </c>
      <c r="AD44" s="5" t="str">
        <f t="shared" si="84"/>
        <v xml:space="preserve">      -</v>
      </c>
      <c r="AE44" s="2" t="str">
        <f t="shared" si="84"/>
        <v xml:space="preserve">      -</v>
      </c>
      <c r="AF44" s="2" t="str">
        <f t="shared" si="84"/>
        <v xml:space="preserve">      -</v>
      </c>
      <c r="AG44" s="2" t="str">
        <f t="shared" si="84"/>
        <v xml:space="preserve">      -</v>
      </c>
      <c r="AH44" s="2" t="str">
        <f t="shared" si="84"/>
        <v xml:space="preserve">      -</v>
      </c>
      <c r="AI44" s="59" t="str">
        <f t="shared" si="84"/>
        <v xml:space="preserve">      -</v>
      </c>
      <c r="AJ44" s="6" t="str">
        <f t="shared" si="84"/>
        <v xml:space="preserve">      -</v>
      </c>
      <c r="AK44" s="5" t="str">
        <f t="shared" si="84"/>
        <v xml:space="preserve">      -</v>
      </c>
      <c r="AL44" s="2" t="str">
        <f t="shared" si="84"/>
        <v xml:space="preserve">      -</v>
      </c>
      <c r="AM44" s="2" t="str">
        <f t="shared" si="84"/>
        <v xml:space="preserve">      -</v>
      </c>
      <c r="AN44" s="2" t="str">
        <f t="shared" si="84"/>
        <v xml:space="preserve">      -</v>
      </c>
      <c r="AO44" s="2" t="str">
        <f t="shared" si="84"/>
        <v xml:space="preserve">      -</v>
      </c>
      <c r="AP44" s="59" t="str">
        <f t="shared" si="84"/>
        <v xml:space="preserve">      -</v>
      </c>
      <c r="AQ44" s="6" t="str">
        <f t="shared" si="84"/>
        <v xml:space="preserve">      -</v>
      </c>
      <c r="AR44" s="5" t="str">
        <f t="shared" si="84"/>
        <v xml:space="preserve">      -</v>
      </c>
      <c r="AS44" s="2" t="str">
        <f t="shared" si="84"/>
        <v xml:space="preserve">      -</v>
      </c>
      <c r="AT44" s="2" t="str">
        <f t="shared" si="84"/>
        <v xml:space="preserve">      -</v>
      </c>
      <c r="AU44" s="2" t="str">
        <f t="shared" si="84"/>
        <v xml:space="preserve">      -</v>
      </c>
      <c r="AV44" s="2" t="str">
        <f t="shared" si="84"/>
        <v xml:space="preserve">      -</v>
      </c>
      <c r="AW44" s="59" t="str">
        <f t="shared" si="84"/>
        <v xml:space="preserve">      -</v>
      </c>
      <c r="AX44" s="6" t="str">
        <f t="shared" si="84"/>
        <v xml:space="preserve">      -</v>
      </c>
      <c r="AY44" s="5" t="str">
        <f t="shared" si="84"/>
        <v xml:space="preserve">      -</v>
      </c>
      <c r="AZ44" s="2" t="str">
        <f t="shared" si="84"/>
        <v xml:space="preserve">      -</v>
      </c>
      <c r="BA44" s="2" t="str">
        <f t="shared" si="84"/>
        <v xml:space="preserve">      -</v>
      </c>
      <c r="BB44" s="2" t="str">
        <f t="shared" si="84"/>
        <v xml:space="preserve">      -</v>
      </c>
      <c r="BC44" s="2" t="str">
        <f t="shared" si="84"/>
        <v xml:space="preserve">      -</v>
      </c>
      <c r="BD44" s="59" t="str">
        <f t="shared" si="84"/>
        <v xml:space="preserve">      -</v>
      </c>
      <c r="BE44" s="6" t="str">
        <f t="shared" si="84"/>
        <v xml:space="preserve">      -</v>
      </c>
      <c r="BF44" s="5" t="str">
        <f t="shared" si="84"/>
        <v xml:space="preserve">      -</v>
      </c>
      <c r="BG44" s="2" t="str">
        <f t="shared" si="84"/>
        <v xml:space="preserve">      -</v>
      </c>
      <c r="BH44" s="2" t="str">
        <f t="shared" si="84"/>
        <v xml:space="preserve">      -</v>
      </c>
      <c r="BI44" s="2" t="str">
        <f t="shared" si="84"/>
        <v xml:space="preserve">      -</v>
      </c>
      <c r="BJ44" s="2" t="str">
        <f t="shared" si="84"/>
        <v xml:space="preserve">      -</v>
      </c>
      <c r="BK44" s="59" t="str">
        <f t="shared" si="84"/>
        <v xml:space="preserve">      -</v>
      </c>
      <c r="BL44" s="6" t="str">
        <f t="shared" si="84"/>
        <v xml:space="preserve">      -</v>
      </c>
      <c r="BM44" s="5" t="str">
        <f t="shared" si="84"/>
        <v xml:space="preserve">      -</v>
      </c>
      <c r="BN44" s="2" t="str">
        <f t="shared" ref="BN44:DY44" si="85">IF(BN42=0,"      -",MAX(BN2:BN41))</f>
        <v xml:space="preserve">      -</v>
      </c>
      <c r="BO44" s="2" t="str">
        <f t="shared" si="85"/>
        <v xml:space="preserve">      -</v>
      </c>
      <c r="BP44" s="2" t="str">
        <f t="shared" si="85"/>
        <v xml:space="preserve">      -</v>
      </c>
      <c r="BQ44" s="2" t="str">
        <f t="shared" si="85"/>
        <v xml:space="preserve">      -</v>
      </c>
      <c r="BR44" s="59" t="str">
        <f t="shared" si="85"/>
        <v xml:space="preserve">      -</v>
      </c>
      <c r="BS44" s="6" t="str">
        <f t="shared" si="85"/>
        <v xml:space="preserve">      -</v>
      </c>
      <c r="BT44" s="5" t="str">
        <f t="shared" si="85"/>
        <v xml:space="preserve">      -</v>
      </c>
      <c r="BU44" s="2" t="str">
        <f t="shared" si="85"/>
        <v xml:space="preserve">      -</v>
      </c>
      <c r="BV44" s="2" t="str">
        <f t="shared" si="85"/>
        <v xml:space="preserve">      -</v>
      </c>
      <c r="BW44" s="2" t="str">
        <f t="shared" si="85"/>
        <v xml:space="preserve">      -</v>
      </c>
      <c r="BX44" s="2" t="str">
        <f t="shared" si="85"/>
        <v xml:space="preserve">      -</v>
      </c>
      <c r="BY44" s="59" t="str">
        <f t="shared" si="85"/>
        <v xml:space="preserve">      -</v>
      </c>
      <c r="BZ44" s="6" t="str">
        <f t="shared" si="85"/>
        <v xml:space="preserve">      -</v>
      </c>
      <c r="CA44" s="5" t="str">
        <f t="shared" si="85"/>
        <v xml:space="preserve">      -</v>
      </c>
      <c r="CB44" s="2" t="str">
        <f t="shared" si="85"/>
        <v xml:space="preserve">      -</v>
      </c>
      <c r="CC44" s="2" t="str">
        <f t="shared" si="85"/>
        <v xml:space="preserve">      -</v>
      </c>
      <c r="CD44" s="2" t="str">
        <f t="shared" si="85"/>
        <v xml:space="preserve">      -</v>
      </c>
      <c r="CE44" s="2" t="str">
        <f t="shared" si="85"/>
        <v xml:space="preserve">      -</v>
      </c>
      <c r="CF44" s="59" t="str">
        <f t="shared" si="85"/>
        <v xml:space="preserve">      -</v>
      </c>
      <c r="CG44" s="6" t="str">
        <f t="shared" si="85"/>
        <v xml:space="preserve">      -</v>
      </c>
      <c r="CH44" s="5" t="str">
        <f t="shared" si="85"/>
        <v xml:space="preserve">      -</v>
      </c>
      <c r="CI44" s="2" t="str">
        <f t="shared" si="85"/>
        <v xml:space="preserve">      -</v>
      </c>
      <c r="CJ44" s="2" t="str">
        <f t="shared" si="85"/>
        <v xml:space="preserve">      -</v>
      </c>
      <c r="CK44" s="2" t="str">
        <f t="shared" si="85"/>
        <v xml:space="preserve">      -</v>
      </c>
      <c r="CL44" s="2" t="str">
        <f t="shared" si="85"/>
        <v xml:space="preserve">      -</v>
      </c>
      <c r="CM44" s="59" t="str">
        <f t="shared" si="85"/>
        <v xml:space="preserve">      -</v>
      </c>
      <c r="CN44" s="6" t="str">
        <f t="shared" si="85"/>
        <v xml:space="preserve">      -</v>
      </c>
      <c r="CO44" s="5" t="str">
        <f t="shared" si="85"/>
        <v xml:space="preserve">      -</v>
      </c>
      <c r="CP44" s="2" t="str">
        <f t="shared" si="85"/>
        <v xml:space="preserve">      -</v>
      </c>
      <c r="CQ44" s="2" t="str">
        <f t="shared" si="85"/>
        <v xml:space="preserve">      -</v>
      </c>
      <c r="CR44" s="2" t="str">
        <f t="shared" si="85"/>
        <v xml:space="preserve">      -</v>
      </c>
      <c r="CS44" s="2" t="str">
        <f t="shared" si="85"/>
        <v xml:space="preserve">      -</v>
      </c>
      <c r="CT44" s="59" t="str">
        <f t="shared" si="85"/>
        <v xml:space="preserve">      -</v>
      </c>
      <c r="CU44" s="6" t="str">
        <f t="shared" si="85"/>
        <v xml:space="preserve">      -</v>
      </c>
      <c r="CV44" s="5" t="str">
        <f t="shared" si="85"/>
        <v xml:space="preserve">      -</v>
      </c>
      <c r="CW44" s="2" t="str">
        <f t="shared" si="85"/>
        <v xml:space="preserve">      -</v>
      </c>
      <c r="CX44" s="2" t="str">
        <f t="shared" si="85"/>
        <v xml:space="preserve">      -</v>
      </c>
      <c r="CY44" s="2" t="str">
        <f t="shared" si="85"/>
        <v xml:space="preserve">      -</v>
      </c>
      <c r="CZ44" s="2" t="str">
        <f t="shared" si="85"/>
        <v xml:space="preserve">      -</v>
      </c>
      <c r="DA44" s="59" t="str">
        <f t="shared" si="85"/>
        <v xml:space="preserve">      -</v>
      </c>
      <c r="DB44" s="6" t="str">
        <f t="shared" si="85"/>
        <v xml:space="preserve">      -</v>
      </c>
      <c r="DC44" s="5" t="str">
        <f t="shared" si="85"/>
        <v xml:space="preserve">      -</v>
      </c>
      <c r="DD44" s="2" t="str">
        <f t="shared" si="85"/>
        <v xml:space="preserve">      -</v>
      </c>
      <c r="DE44" s="2" t="str">
        <f t="shared" si="85"/>
        <v xml:space="preserve">      -</v>
      </c>
      <c r="DF44" s="2" t="str">
        <f t="shared" si="85"/>
        <v xml:space="preserve">      -</v>
      </c>
      <c r="DG44" s="2" t="str">
        <f t="shared" si="85"/>
        <v xml:space="preserve">      -</v>
      </c>
      <c r="DH44" s="59" t="str">
        <f t="shared" si="85"/>
        <v xml:space="preserve">      -</v>
      </c>
      <c r="DI44" s="6" t="str">
        <f t="shared" si="85"/>
        <v xml:space="preserve">      -</v>
      </c>
      <c r="DJ44" s="27" t="str">
        <f t="shared" si="85"/>
        <v xml:space="preserve">      -</v>
      </c>
      <c r="DK44" s="28" t="str">
        <f t="shared" si="85"/>
        <v xml:space="preserve">      -</v>
      </c>
      <c r="DL44" s="2" t="str">
        <f t="shared" si="85"/>
        <v xml:space="preserve">      -</v>
      </c>
      <c r="DM44" s="32" t="str">
        <f t="shared" si="85"/>
        <v xml:space="preserve">      -</v>
      </c>
      <c r="DN44" s="32" t="str">
        <f t="shared" si="85"/>
        <v xml:space="preserve">      -</v>
      </c>
      <c r="DO44" s="64" t="str">
        <f t="shared" si="85"/>
        <v xml:space="preserve">      -</v>
      </c>
      <c r="DP44" s="33" t="str">
        <f t="shared" si="85"/>
        <v xml:space="preserve">      -</v>
      </c>
      <c r="DQ44" s="36" t="str">
        <f t="shared" si="85"/>
        <v xml:space="preserve">      -</v>
      </c>
      <c r="DR44" s="32" t="str">
        <f t="shared" si="85"/>
        <v xml:space="preserve">      -</v>
      </c>
      <c r="DS44" s="2" t="str">
        <f t="shared" si="85"/>
        <v xml:space="preserve">      -</v>
      </c>
      <c r="DT44" s="32" t="str">
        <f t="shared" si="85"/>
        <v xml:space="preserve">      -</v>
      </c>
      <c r="DU44" s="32" t="str">
        <f t="shared" si="85"/>
        <v xml:space="preserve">      -</v>
      </c>
      <c r="DV44" s="64" t="str">
        <f t="shared" si="85"/>
        <v xml:space="preserve">      -</v>
      </c>
      <c r="DW44" s="33" t="str">
        <f t="shared" si="85"/>
        <v xml:space="preserve">      -</v>
      </c>
      <c r="DX44" s="36" t="str">
        <f t="shared" si="85"/>
        <v xml:space="preserve">      -</v>
      </c>
      <c r="DY44" s="32" t="str">
        <f t="shared" si="85"/>
        <v xml:space="preserve">      -</v>
      </c>
      <c r="DZ44" s="2" t="str">
        <f t="shared" ref="DZ44:GK44" si="86">IF(DZ42=0,"      -",MAX(DZ2:DZ41))</f>
        <v xml:space="preserve">      -</v>
      </c>
      <c r="EA44" s="2" t="str">
        <f t="shared" si="86"/>
        <v xml:space="preserve">      -</v>
      </c>
      <c r="EB44" s="2" t="str">
        <f t="shared" si="86"/>
        <v xml:space="preserve">      -</v>
      </c>
      <c r="EC44" s="59" t="str">
        <f t="shared" si="86"/>
        <v xml:space="preserve">      -</v>
      </c>
      <c r="ED44" s="6" t="str">
        <f t="shared" si="86"/>
        <v xml:space="preserve">      -</v>
      </c>
      <c r="EE44" s="5" t="str">
        <f t="shared" si="86"/>
        <v xml:space="preserve">      -</v>
      </c>
      <c r="EF44" s="2" t="str">
        <f t="shared" si="86"/>
        <v xml:space="preserve">      -</v>
      </c>
      <c r="EG44" s="2" t="str">
        <f t="shared" si="86"/>
        <v xml:space="preserve">      -</v>
      </c>
      <c r="EH44" s="2" t="str">
        <f t="shared" si="86"/>
        <v xml:space="preserve">      -</v>
      </c>
      <c r="EI44" s="2" t="str">
        <f t="shared" si="86"/>
        <v xml:space="preserve">      -</v>
      </c>
      <c r="EJ44" s="59" t="str">
        <f t="shared" si="86"/>
        <v xml:space="preserve">      -</v>
      </c>
      <c r="EK44" s="6" t="str">
        <f t="shared" si="86"/>
        <v xml:space="preserve">      -</v>
      </c>
      <c r="EL44" s="5" t="str">
        <f t="shared" si="86"/>
        <v xml:space="preserve">      -</v>
      </c>
      <c r="EM44" s="2" t="str">
        <f t="shared" si="86"/>
        <v xml:space="preserve">      -</v>
      </c>
      <c r="EN44" s="2" t="str">
        <f t="shared" si="86"/>
        <v xml:space="preserve">      -</v>
      </c>
      <c r="EO44" s="2" t="str">
        <f t="shared" si="86"/>
        <v xml:space="preserve">      -</v>
      </c>
      <c r="EP44" s="2" t="str">
        <f t="shared" si="86"/>
        <v xml:space="preserve">      -</v>
      </c>
      <c r="EQ44" s="59" t="str">
        <f t="shared" si="86"/>
        <v xml:space="preserve">      -</v>
      </c>
      <c r="ER44" s="6" t="str">
        <f t="shared" si="86"/>
        <v xml:space="preserve">      -</v>
      </c>
      <c r="ES44" s="5" t="str">
        <f t="shared" si="86"/>
        <v xml:space="preserve">      -</v>
      </c>
      <c r="ET44" s="2" t="str">
        <f t="shared" si="86"/>
        <v xml:space="preserve">      -</v>
      </c>
      <c r="EU44" s="2" t="str">
        <f t="shared" si="86"/>
        <v xml:space="preserve">      -</v>
      </c>
      <c r="EV44" s="2" t="str">
        <f t="shared" si="86"/>
        <v xml:space="preserve">      -</v>
      </c>
      <c r="EW44" s="2" t="str">
        <f t="shared" si="86"/>
        <v xml:space="preserve">      -</v>
      </c>
      <c r="EX44" s="59" t="str">
        <f t="shared" si="86"/>
        <v xml:space="preserve">      -</v>
      </c>
      <c r="EY44" s="6" t="str">
        <f t="shared" si="86"/>
        <v xml:space="preserve">      -</v>
      </c>
      <c r="EZ44" s="5" t="str">
        <f t="shared" si="86"/>
        <v xml:space="preserve">      -</v>
      </c>
      <c r="FA44" s="2" t="str">
        <f t="shared" si="86"/>
        <v xml:space="preserve">      -</v>
      </c>
      <c r="FB44" s="2" t="str">
        <f t="shared" si="86"/>
        <v xml:space="preserve">      -</v>
      </c>
      <c r="FC44" s="2" t="str">
        <f t="shared" si="86"/>
        <v xml:space="preserve">      -</v>
      </c>
      <c r="FD44" s="2" t="str">
        <f t="shared" si="86"/>
        <v xml:space="preserve">      -</v>
      </c>
      <c r="FE44" s="59" t="str">
        <f t="shared" si="86"/>
        <v xml:space="preserve">      -</v>
      </c>
      <c r="FF44" s="6" t="str">
        <f t="shared" si="86"/>
        <v xml:space="preserve">      -</v>
      </c>
      <c r="FG44" s="5" t="str">
        <f t="shared" si="86"/>
        <v xml:space="preserve">      -</v>
      </c>
      <c r="FH44" s="2" t="str">
        <f t="shared" si="86"/>
        <v xml:space="preserve">      -</v>
      </c>
      <c r="FI44" s="2" t="str">
        <f t="shared" si="86"/>
        <v xml:space="preserve">      -</v>
      </c>
      <c r="FJ44" s="2" t="str">
        <f t="shared" si="86"/>
        <v xml:space="preserve">      -</v>
      </c>
      <c r="FK44" s="2" t="str">
        <f t="shared" si="86"/>
        <v xml:space="preserve">      -</v>
      </c>
      <c r="FL44" s="59" t="str">
        <f t="shared" si="86"/>
        <v xml:space="preserve">      -</v>
      </c>
      <c r="FM44" s="6" t="str">
        <f t="shared" si="86"/>
        <v xml:space="preserve">      -</v>
      </c>
      <c r="FN44" s="5" t="str">
        <f t="shared" si="86"/>
        <v xml:space="preserve">      -</v>
      </c>
      <c r="FO44" s="2" t="str">
        <f t="shared" si="86"/>
        <v xml:space="preserve">      -</v>
      </c>
      <c r="FP44" s="2" t="str">
        <f t="shared" si="86"/>
        <v xml:space="preserve">      -</v>
      </c>
      <c r="FQ44" s="2" t="str">
        <f t="shared" si="86"/>
        <v xml:space="preserve">      -</v>
      </c>
      <c r="FR44" s="2" t="str">
        <f t="shared" si="86"/>
        <v xml:space="preserve">      -</v>
      </c>
      <c r="FS44" s="59" t="str">
        <f t="shared" si="86"/>
        <v xml:space="preserve">      -</v>
      </c>
      <c r="FT44" s="6" t="str">
        <f t="shared" si="86"/>
        <v xml:space="preserve">      -</v>
      </c>
      <c r="FU44" s="5" t="str">
        <f t="shared" si="86"/>
        <v xml:space="preserve">      -</v>
      </c>
      <c r="FV44" s="2" t="str">
        <f t="shared" si="86"/>
        <v xml:space="preserve">      -</v>
      </c>
      <c r="FW44" s="2" t="str">
        <f t="shared" si="86"/>
        <v xml:space="preserve">      -</v>
      </c>
      <c r="FX44" s="2" t="str">
        <f t="shared" si="86"/>
        <v xml:space="preserve">      -</v>
      </c>
      <c r="FY44" s="2" t="str">
        <f t="shared" si="86"/>
        <v xml:space="preserve">      -</v>
      </c>
      <c r="FZ44" s="59" t="str">
        <f t="shared" si="86"/>
        <v xml:space="preserve">      -</v>
      </c>
      <c r="GA44" s="6" t="str">
        <f t="shared" si="86"/>
        <v xml:space="preserve">      -</v>
      </c>
      <c r="GB44" s="5" t="str">
        <f t="shared" si="86"/>
        <v xml:space="preserve">      -</v>
      </c>
      <c r="GC44" s="2" t="str">
        <f t="shared" si="86"/>
        <v xml:space="preserve">      -</v>
      </c>
      <c r="GD44" s="2" t="str">
        <f t="shared" si="86"/>
        <v xml:space="preserve">      -</v>
      </c>
      <c r="GE44" s="2" t="str">
        <f t="shared" si="86"/>
        <v xml:space="preserve">      -</v>
      </c>
      <c r="GF44" s="2" t="str">
        <f t="shared" si="86"/>
        <v xml:space="preserve">      -</v>
      </c>
      <c r="GG44" s="59" t="str">
        <f t="shared" si="86"/>
        <v xml:space="preserve">      -</v>
      </c>
      <c r="GH44" s="6" t="str">
        <f t="shared" si="86"/>
        <v xml:space="preserve">      -</v>
      </c>
      <c r="GI44" s="5" t="str">
        <f t="shared" si="86"/>
        <v xml:space="preserve">      -</v>
      </c>
      <c r="GJ44" s="2" t="str">
        <f t="shared" si="86"/>
        <v xml:space="preserve">      -</v>
      </c>
      <c r="GK44" s="2" t="str">
        <f t="shared" si="86"/>
        <v xml:space="preserve">      -</v>
      </c>
      <c r="GL44" s="2" t="str">
        <f t="shared" ref="GL44:IZ44" si="87">IF(GL42=0,"      -",MAX(GL2:GL41))</f>
        <v xml:space="preserve">      -</v>
      </c>
      <c r="GM44" s="2" t="str">
        <f t="shared" si="87"/>
        <v xml:space="preserve">      -</v>
      </c>
      <c r="GN44" s="59" t="str">
        <f t="shared" si="87"/>
        <v xml:space="preserve">      -</v>
      </c>
      <c r="GO44" s="6" t="str">
        <f t="shared" si="87"/>
        <v xml:space="preserve">      -</v>
      </c>
      <c r="GP44" s="5" t="str">
        <f t="shared" si="87"/>
        <v xml:space="preserve">      -</v>
      </c>
      <c r="GQ44" s="2" t="str">
        <f t="shared" si="87"/>
        <v xml:space="preserve">      -</v>
      </c>
      <c r="GR44" s="2" t="str">
        <f t="shared" si="87"/>
        <v xml:space="preserve">      -</v>
      </c>
      <c r="GS44" s="2" t="str">
        <f t="shared" si="87"/>
        <v xml:space="preserve">      -</v>
      </c>
      <c r="GT44" s="2" t="str">
        <f t="shared" si="87"/>
        <v xml:space="preserve">      -</v>
      </c>
      <c r="GU44" s="59" t="str">
        <f t="shared" si="87"/>
        <v xml:space="preserve">      -</v>
      </c>
      <c r="GV44" s="6" t="str">
        <f t="shared" si="87"/>
        <v xml:space="preserve">      -</v>
      </c>
      <c r="GW44" s="5" t="str">
        <f t="shared" si="87"/>
        <v xml:space="preserve">      -</v>
      </c>
      <c r="GX44" s="2" t="str">
        <f t="shared" si="87"/>
        <v xml:space="preserve">      -</v>
      </c>
      <c r="GY44" s="2" t="str">
        <f t="shared" si="87"/>
        <v xml:space="preserve">      -</v>
      </c>
      <c r="GZ44" s="2" t="str">
        <f t="shared" si="87"/>
        <v xml:space="preserve">      -</v>
      </c>
      <c r="HA44" s="2" t="str">
        <f t="shared" si="87"/>
        <v xml:space="preserve">      -</v>
      </c>
      <c r="HB44" s="59" t="str">
        <f t="shared" si="87"/>
        <v xml:space="preserve">      -</v>
      </c>
      <c r="HC44" s="6" t="str">
        <f t="shared" si="87"/>
        <v xml:space="preserve">      -</v>
      </c>
      <c r="HD44" s="5" t="str">
        <f t="shared" si="87"/>
        <v xml:space="preserve">      -</v>
      </c>
      <c r="HE44" s="2" t="str">
        <f t="shared" si="87"/>
        <v xml:space="preserve">      -</v>
      </c>
      <c r="HF44" s="2" t="str">
        <f t="shared" si="87"/>
        <v xml:space="preserve">      -</v>
      </c>
      <c r="HG44" s="2" t="str">
        <f t="shared" si="87"/>
        <v xml:space="preserve">      -</v>
      </c>
      <c r="HH44" s="2" t="str">
        <f t="shared" si="87"/>
        <v xml:space="preserve">      -</v>
      </c>
      <c r="HI44" s="59" t="str">
        <f t="shared" si="87"/>
        <v xml:space="preserve">      -</v>
      </c>
      <c r="HJ44" s="6" t="str">
        <f t="shared" si="87"/>
        <v xml:space="preserve">      -</v>
      </c>
      <c r="HK44" s="5" t="str">
        <f t="shared" si="87"/>
        <v xml:space="preserve">      -</v>
      </c>
      <c r="HL44" s="2" t="str">
        <f t="shared" si="87"/>
        <v xml:space="preserve">      -</v>
      </c>
      <c r="HM44" s="2" t="str">
        <f t="shared" si="87"/>
        <v xml:space="preserve">      -</v>
      </c>
      <c r="HN44" s="2" t="str">
        <f t="shared" si="87"/>
        <v xml:space="preserve">      -</v>
      </c>
      <c r="HO44" s="2" t="str">
        <f t="shared" si="87"/>
        <v xml:space="preserve">      -</v>
      </c>
      <c r="HP44" s="59" t="str">
        <f t="shared" si="87"/>
        <v xml:space="preserve">      -</v>
      </c>
      <c r="HQ44" s="6" t="str">
        <f t="shared" si="87"/>
        <v xml:space="preserve">      -</v>
      </c>
      <c r="HR44" s="5" t="str">
        <f t="shared" si="87"/>
        <v xml:space="preserve">      -</v>
      </c>
      <c r="HS44" s="2" t="str">
        <f t="shared" si="87"/>
        <v xml:space="preserve">      -</v>
      </c>
      <c r="HT44" s="2" t="str">
        <f t="shared" si="87"/>
        <v xml:space="preserve">      -</v>
      </c>
      <c r="HU44" s="2" t="str">
        <f t="shared" si="87"/>
        <v xml:space="preserve">      -</v>
      </c>
      <c r="HV44" s="2" t="str">
        <f t="shared" si="87"/>
        <v xml:space="preserve">      -</v>
      </c>
      <c r="HW44" s="59" t="str">
        <f t="shared" si="87"/>
        <v xml:space="preserve">      -</v>
      </c>
      <c r="HX44" s="6" t="str">
        <f t="shared" si="87"/>
        <v xml:space="preserve">      -</v>
      </c>
      <c r="HY44" s="5" t="str">
        <f t="shared" si="87"/>
        <v xml:space="preserve">      -</v>
      </c>
      <c r="HZ44" s="2" t="str">
        <f t="shared" si="87"/>
        <v xml:space="preserve">      -</v>
      </c>
      <c r="IA44" s="2" t="str">
        <f t="shared" si="87"/>
        <v xml:space="preserve">      -</v>
      </c>
      <c r="IB44" s="2" t="str">
        <f t="shared" si="87"/>
        <v xml:space="preserve">      -</v>
      </c>
      <c r="IC44" s="2" t="str">
        <f t="shared" si="87"/>
        <v xml:space="preserve">      -</v>
      </c>
      <c r="ID44" s="59" t="str">
        <f t="shared" si="87"/>
        <v xml:space="preserve">      -</v>
      </c>
      <c r="IE44" s="6" t="str">
        <f t="shared" si="87"/>
        <v xml:space="preserve">      -</v>
      </c>
      <c r="IF44" s="5" t="str">
        <f t="shared" si="87"/>
        <v xml:space="preserve">      -</v>
      </c>
      <c r="IG44" s="2" t="str">
        <f t="shared" si="87"/>
        <v xml:space="preserve">      -</v>
      </c>
      <c r="IH44" s="2" t="str">
        <f t="shared" si="87"/>
        <v xml:space="preserve">      -</v>
      </c>
      <c r="II44" s="2" t="str">
        <f t="shared" si="87"/>
        <v xml:space="preserve">      -</v>
      </c>
      <c r="IJ44" s="2" t="str">
        <f t="shared" si="87"/>
        <v xml:space="preserve">      -</v>
      </c>
      <c r="IK44" s="59" t="str">
        <f t="shared" si="87"/>
        <v xml:space="preserve">      -</v>
      </c>
      <c r="IL44" s="6" t="str">
        <f t="shared" si="87"/>
        <v xml:space="preserve">      -</v>
      </c>
      <c r="IM44" s="5" t="str">
        <f t="shared" si="87"/>
        <v xml:space="preserve">      -</v>
      </c>
      <c r="IN44" s="2" t="str">
        <f t="shared" si="87"/>
        <v xml:space="preserve">      -</v>
      </c>
      <c r="IO44" s="2" t="str">
        <f t="shared" si="87"/>
        <v xml:space="preserve">      -</v>
      </c>
      <c r="IP44" s="2" t="str">
        <f t="shared" si="87"/>
        <v xml:space="preserve">      -</v>
      </c>
      <c r="IQ44" s="2" t="str">
        <f t="shared" si="87"/>
        <v xml:space="preserve">      -</v>
      </c>
      <c r="IR44" s="59" t="str">
        <f t="shared" si="87"/>
        <v xml:space="preserve">      -</v>
      </c>
      <c r="IS44" s="6" t="str">
        <f t="shared" si="87"/>
        <v xml:space="preserve">      -</v>
      </c>
      <c r="IT44" s="5" t="str">
        <f t="shared" si="87"/>
        <v xml:space="preserve">      -</v>
      </c>
      <c r="IU44" s="2" t="str">
        <f t="shared" si="87"/>
        <v xml:space="preserve">      -</v>
      </c>
      <c r="IV44" s="2" t="str">
        <f t="shared" si="87"/>
        <v xml:space="preserve">      -</v>
      </c>
      <c r="IW44" s="2" t="str">
        <f t="shared" si="87"/>
        <v xml:space="preserve">      -</v>
      </c>
      <c r="IX44" s="2" t="str">
        <f t="shared" si="87"/>
        <v xml:space="preserve">      -</v>
      </c>
      <c r="IY44" s="59" t="str">
        <f t="shared" si="87"/>
        <v xml:space="preserve">      -</v>
      </c>
      <c r="IZ44" s="6" t="str">
        <f t="shared" si="87"/>
        <v xml:space="preserve">      -</v>
      </c>
    </row>
    <row r="45" spans="1:260" x14ac:dyDescent="0.2">
      <c r="A45" s="19" t="s">
        <v>117</v>
      </c>
      <c r="B45" s="5" t="str">
        <f t="shared" ref="B45:BM45" si="88">IF(B42=0,"      -",MIN(B2:B41))</f>
        <v xml:space="preserve">      -</v>
      </c>
      <c r="C45" s="2" t="str">
        <f t="shared" si="88"/>
        <v xml:space="preserve">      -</v>
      </c>
      <c r="D45" s="2" t="str">
        <f t="shared" si="88"/>
        <v xml:space="preserve">      -</v>
      </c>
      <c r="E45" s="2" t="str">
        <f t="shared" si="88"/>
        <v xml:space="preserve">      -</v>
      </c>
      <c r="F45" s="2" t="str">
        <f t="shared" si="88"/>
        <v xml:space="preserve">      -</v>
      </c>
      <c r="G45" s="59" t="str">
        <f t="shared" si="88"/>
        <v xml:space="preserve">      -</v>
      </c>
      <c r="H45" s="6" t="str">
        <f t="shared" si="88"/>
        <v xml:space="preserve">      -</v>
      </c>
      <c r="I45" s="5" t="str">
        <f t="shared" si="88"/>
        <v xml:space="preserve">      -</v>
      </c>
      <c r="J45" s="2" t="str">
        <f t="shared" si="88"/>
        <v xml:space="preserve">      -</v>
      </c>
      <c r="K45" s="2" t="str">
        <f t="shared" si="88"/>
        <v xml:space="preserve">      -</v>
      </c>
      <c r="L45" s="2" t="str">
        <f t="shared" si="88"/>
        <v xml:space="preserve">      -</v>
      </c>
      <c r="M45" s="2" t="str">
        <f t="shared" si="88"/>
        <v xml:space="preserve">      -</v>
      </c>
      <c r="N45" s="59" t="str">
        <f t="shared" si="88"/>
        <v xml:space="preserve">      -</v>
      </c>
      <c r="O45" s="6" t="str">
        <f t="shared" si="88"/>
        <v xml:space="preserve">      -</v>
      </c>
      <c r="P45" s="5" t="str">
        <f t="shared" si="88"/>
        <v xml:space="preserve">      -</v>
      </c>
      <c r="Q45" s="2" t="str">
        <f t="shared" si="88"/>
        <v xml:space="preserve">      -</v>
      </c>
      <c r="R45" s="2" t="str">
        <f t="shared" si="88"/>
        <v xml:space="preserve">      -</v>
      </c>
      <c r="S45" s="2" t="str">
        <f t="shared" si="88"/>
        <v xml:space="preserve">      -</v>
      </c>
      <c r="T45" s="2" t="str">
        <f t="shared" si="88"/>
        <v xml:space="preserve">      -</v>
      </c>
      <c r="U45" s="59" t="str">
        <f t="shared" si="88"/>
        <v xml:space="preserve">      -</v>
      </c>
      <c r="V45" s="6" t="str">
        <f t="shared" si="88"/>
        <v xml:space="preserve">      -</v>
      </c>
      <c r="W45" s="5" t="str">
        <f t="shared" si="88"/>
        <v xml:space="preserve">      -</v>
      </c>
      <c r="X45" s="2" t="str">
        <f t="shared" si="88"/>
        <v xml:space="preserve">      -</v>
      </c>
      <c r="Y45" s="2" t="str">
        <f t="shared" si="88"/>
        <v xml:space="preserve">      -</v>
      </c>
      <c r="Z45" s="2" t="str">
        <f t="shared" si="88"/>
        <v xml:space="preserve">      -</v>
      </c>
      <c r="AA45" s="2" t="str">
        <f t="shared" si="88"/>
        <v xml:space="preserve">      -</v>
      </c>
      <c r="AB45" s="59" t="str">
        <f t="shared" si="88"/>
        <v xml:space="preserve">      -</v>
      </c>
      <c r="AC45" s="6" t="str">
        <f t="shared" si="88"/>
        <v xml:space="preserve">      -</v>
      </c>
      <c r="AD45" s="5" t="str">
        <f t="shared" si="88"/>
        <v xml:space="preserve">      -</v>
      </c>
      <c r="AE45" s="2" t="str">
        <f t="shared" si="88"/>
        <v xml:space="preserve">      -</v>
      </c>
      <c r="AF45" s="2" t="str">
        <f t="shared" si="88"/>
        <v xml:space="preserve">      -</v>
      </c>
      <c r="AG45" s="2" t="str">
        <f t="shared" si="88"/>
        <v xml:space="preserve">      -</v>
      </c>
      <c r="AH45" s="2" t="str">
        <f t="shared" si="88"/>
        <v xml:space="preserve">      -</v>
      </c>
      <c r="AI45" s="59" t="str">
        <f t="shared" si="88"/>
        <v xml:space="preserve">      -</v>
      </c>
      <c r="AJ45" s="6" t="str">
        <f t="shared" si="88"/>
        <v xml:space="preserve">      -</v>
      </c>
      <c r="AK45" s="5" t="str">
        <f t="shared" si="88"/>
        <v xml:space="preserve">      -</v>
      </c>
      <c r="AL45" s="2" t="str">
        <f t="shared" si="88"/>
        <v xml:space="preserve">      -</v>
      </c>
      <c r="AM45" s="2" t="str">
        <f t="shared" si="88"/>
        <v xml:space="preserve">      -</v>
      </c>
      <c r="AN45" s="2" t="str">
        <f t="shared" si="88"/>
        <v xml:space="preserve">      -</v>
      </c>
      <c r="AO45" s="2" t="str">
        <f t="shared" si="88"/>
        <v xml:space="preserve">      -</v>
      </c>
      <c r="AP45" s="59" t="str">
        <f t="shared" si="88"/>
        <v xml:space="preserve">      -</v>
      </c>
      <c r="AQ45" s="6" t="str">
        <f t="shared" si="88"/>
        <v xml:space="preserve">      -</v>
      </c>
      <c r="AR45" s="5" t="str">
        <f t="shared" si="88"/>
        <v xml:space="preserve">      -</v>
      </c>
      <c r="AS45" s="2" t="str">
        <f t="shared" si="88"/>
        <v xml:space="preserve">      -</v>
      </c>
      <c r="AT45" s="2" t="str">
        <f t="shared" si="88"/>
        <v xml:space="preserve">      -</v>
      </c>
      <c r="AU45" s="2" t="str">
        <f t="shared" si="88"/>
        <v xml:space="preserve">      -</v>
      </c>
      <c r="AV45" s="2" t="str">
        <f t="shared" si="88"/>
        <v xml:space="preserve">      -</v>
      </c>
      <c r="AW45" s="59" t="str">
        <f t="shared" si="88"/>
        <v xml:space="preserve">      -</v>
      </c>
      <c r="AX45" s="6" t="str">
        <f t="shared" si="88"/>
        <v xml:space="preserve">      -</v>
      </c>
      <c r="AY45" s="5" t="str">
        <f t="shared" si="88"/>
        <v xml:space="preserve">      -</v>
      </c>
      <c r="AZ45" s="2" t="str">
        <f t="shared" si="88"/>
        <v xml:space="preserve">      -</v>
      </c>
      <c r="BA45" s="2" t="str">
        <f t="shared" si="88"/>
        <v xml:space="preserve">      -</v>
      </c>
      <c r="BB45" s="2" t="str">
        <f t="shared" si="88"/>
        <v xml:space="preserve">      -</v>
      </c>
      <c r="BC45" s="2" t="str">
        <f t="shared" si="88"/>
        <v xml:space="preserve">      -</v>
      </c>
      <c r="BD45" s="59" t="str">
        <f t="shared" si="88"/>
        <v xml:space="preserve">      -</v>
      </c>
      <c r="BE45" s="6" t="str">
        <f t="shared" si="88"/>
        <v xml:space="preserve">      -</v>
      </c>
      <c r="BF45" s="5" t="str">
        <f t="shared" si="88"/>
        <v xml:space="preserve">      -</v>
      </c>
      <c r="BG45" s="2" t="str">
        <f t="shared" si="88"/>
        <v xml:space="preserve">      -</v>
      </c>
      <c r="BH45" s="2" t="str">
        <f t="shared" si="88"/>
        <v xml:space="preserve">      -</v>
      </c>
      <c r="BI45" s="2" t="str">
        <f t="shared" si="88"/>
        <v xml:space="preserve">      -</v>
      </c>
      <c r="BJ45" s="2" t="str">
        <f t="shared" si="88"/>
        <v xml:space="preserve">      -</v>
      </c>
      <c r="BK45" s="59" t="str">
        <f t="shared" si="88"/>
        <v xml:space="preserve">      -</v>
      </c>
      <c r="BL45" s="6" t="str">
        <f t="shared" si="88"/>
        <v xml:space="preserve">      -</v>
      </c>
      <c r="BM45" s="5" t="str">
        <f t="shared" si="88"/>
        <v xml:space="preserve">      -</v>
      </c>
      <c r="BN45" s="2" t="str">
        <f t="shared" ref="BN45:DY45" si="89">IF(BN42=0,"      -",MIN(BN2:BN41))</f>
        <v xml:space="preserve">      -</v>
      </c>
      <c r="BO45" s="2" t="str">
        <f t="shared" si="89"/>
        <v xml:space="preserve">      -</v>
      </c>
      <c r="BP45" s="2" t="str">
        <f t="shared" si="89"/>
        <v xml:space="preserve">      -</v>
      </c>
      <c r="BQ45" s="2" t="str">
        <f t="shared" si="89"/>
        <v xml:space="preserve">      -</v>
      </c>
      <c r="BR45" s="59" t="str">
        <f t="shared" si="89"/>
        <v xml:space="preserve">      -</v>
      </c>
      <c r="BS45" s="6" t="str">
        <f t="shared" si="89"/>
        <v xml:space="preserve">      -</v>
      </c>
      <c r="BT45" s="5" t="str">
        <f t="shared" si="89"/>
        <v xml:space="preserve">      -</v>
      </c>
      <c r="BU45" s="2" t="str">
        <f t="shared" si="89"/>
        <v xml:space="preserve">      -</v>
      </c>
      <c r="BV45" s="2" t="str">
        <f t="shared" si="89"/>
        <v xml:space="preserve">      -</v>
      </c>
      <c r="BW45" s="2" t="str">
        <f t="shared" si="89"/>
        <v xml:space="preserve">      -</v>
      </c>
      <c r="BX45" s="2" t="str">
        <f t="shared" si="89"/>
        <v xml:space="preserve">      -</v>
      </c>
      <c r="BY45" s="59" t="str">
        <f t="shared" si="89"/>
        <v xml:space="preserve">      -</v>
      </c>
      <c r="BZ45" s="6" t="str">
        <f t="shared" si="89"/>
        <v xml:space="preserve">      -</v>
      </c>
      <c r="CA45" s="5" t="str">
        <f t="shared" si="89"/>
        <v xml:space="preserve">      -</v>
      </c>
      <c r="CB45" s="2" t="str">
        <f t="shared" si="89"/>
        <v xml:space="preserve">      -</v>
      </c>
      <c r="CC45" s="2" t="str">
        <f t="shared" si="89"/>
        <v xml:space="preserve">      -</v>
      </c>
      <c r="CD45" s="2" t="str">
        <f t="shared" si="89"/>
        <v xml:space="preserve">      -</v>
      </c>
      <c r="CE45" s="2" t="str">
        <f t="shared" si="89"/>
        <v xml:space="preserve">      -</v>
      </c>
      <c r="CF45" s="59" t="str">
        <f t="shared" si="89"/>
        <v xml:space="preserve">      -</v>
      </c>
      <c r="CG45" s="6" t="str">
        <f t="shared" si="89"/>
        <v xml:space="preserve">      -</v>
      </c>
      <c r="CH45" s="5" t="str">
        <f t="shared" si="89"/>
        <v xml:space="preserve">      -</v>
      </c>
      <c r="CI45" s="2" t="str">
        <f t="shared" si="89"/>
        <v xml:space="preserve">      -</v>
      </c>
      <c r="CJ45" s="2" t="str">
        <f t="shared" si="89"/>
        <v xml:space="preserve">      -</v>
      </c>
      <c r="CK45" s="2" t="str">
        <f t="shared" si="89"/>
        <v xml:space="preserve">      -</v>
      </c>
      <c r="CL45" s="2" t="str">
        <f t="shared" si="89"/>
        <v xml:space="preserve">      -</v>
      </c>
      <c r="CM45" s="59" t="str">
        <f t="shared" si="89"/>
        <v xml:space="preserve">      -</v>
      </c>
      <c r="CN45" s="6" t="str">
        <f t="shared" si="89"/>
        <v xml:space="preserve">      -</v>
      </c>
      <c r="CO45" s="5" t="str">
        <f t="shared" si="89"/>
        <v xml:space="preserve">      -</v>
      </c>
      <c r="CP45" s="2" t="str">
        <f t="shared" si="89"/>
        <v xml:space="preserve">      -</v>
      </c>
      <c r="CQ45" s="2" t="str">
        <f t="shared" si="89"/>
        <v xml:space="preserve">      -</v>
      </c>
      <c r="CR45" s="2" t="str">
        <f t="shared" si="89"/>
        <v xml:space="preserve">      -</v>
      </c>
      <c r="CS45" s="2" t="str">
        <f t="shared" si="89"/>
        <v xml:space="preserve">      -</v>
      </c>
      <c r="CT45" s="59" t="str">
        <f t="shared" si="89"/>
        <v xml:space="preserve">      -</v>
      </c>
      <c r="CU45" s="6" t="str">
        <f t="shared" si="89"/>
        <v xml:space="preserve">      -</v>
      </c>
      <c r="CV45" s="5" t="str">
        <f t="shared" si="89"/>
        <v xml:space="preserve">      -</v>
      </c>
      <c r="CW45" s="2" t="str">
        <f t="shared" si="89"/>
        <v xml:space="preserve">      -</v>
      </c>
      <c r="CX45" s="2" t="str">
        <f t="shared" si="89"/>
        <v xml:space="preserve">      -</v>
      </c>
      <c r="CY45" s="2" t="str">
        <f t="shared" si="89"/>
        <v xml:space="preserve">      -</v>
      </c>
      <c r="CZ45" s="2" t="str">
        <f t="shared" si="89"/>
        <v xml:space="preserve">      -</v>
      </c>
      <c r="DA45" s="59" t="str">
        <f t="shared" si="89"/>
        <v xml:space="preserve">      -</v>
      </c>
      <c r="DB45" s="6" t="str">
        <f t="shared" si="89"/>
        <v xml:space="preserve">      -</v>
      </c>
      <c r="DC45" s="5" t="str">
        <f t="shared" si="89"/>
        <v xml:space="preserve">      -</v>
      </c>
      <c r="DD45" s="2" t="str">
        <f t="shared" si="89"/>
        <v xml:space="preserve">      -</v>
      </c>
      <c r="DE45" s="2" t="str">
        <f t="shared" si="89"/>
        <v xml:space="preserve">      -</v>
      </c>
      <c r="DF45" s="2" t="str">
        <f t="shared" si="89"/>
        <v xml:space="preserve">      -</v>
      </c>
      <c r="DG45" s="2" t="str">
        <f t="shared" si="89"/>
        <v xml:space="preserve">      -</v>
      </c>
      <c r="DH45" s="59" t="str">
        <f t="shared" si="89"/>
        <v xml:space="preserve">      -</v>
      </c>
      <c r="DI45" s="6" t="str">
        <f t="shared" si="89"/>
        <v xml:space="preserve">      -</v>
      </c>
      <c r="DJ45" s="27" t="str">
        <f t="shared" si="89"/>
        <v xml:space="preserve">      -</v>
      </c>
      <c r="DK45" s="28" t="str">
        <f t="shared" si="89"/>
        <v xml:space="preserve">      -</v>
      </c>
      <c r="DL45" s="2" t="str">
        <f t="shared" si="89"/>
        <v xml:space="preserve">      -</v>
      </c>
      <c r="DM45" s="32" t="str">
        <f t="shared" si="89"/>
        <v xml:space="preserve">      -</v>
      </c>
      <c r="DN45" s="32" t="str">
        <f t="shared" si="89"/>
        <v xml:space="preserve">      -</v>
      </c>
      <c r="DO45" s="64" t="str">
        <f t="shared" si="89"/>
        <v xml:space="preserve">      -</v>
      </c>
      <c r="DP45" s="33" t="str">
        <f t="shared" si="89"/>
        <v xml:space="preserve">      -</v>
      </c>
      <c r="DQ45" s="36" t="str">
        <f t="shared" si="89"/>
        <v xml:space="preserve">      -</v>
      </c>
      <c r="DR45" s="32" t="str">
        <f t="shared" si="89"/>
        <v xml:space="preserve">      -</v>
      </c>
      <c r="DS45" s="2" t="str">
        <f t="shared" si="89"/>
        <v xml:space="preserve">      -</v>
      </c>
      <c r="DT45" s="32" t="str">
        <f t="shared" si="89"/>
        <v xml:space="preserve">      -</v>
      </c>
      <c r="DU45" s="32" t="str">
        <f t="shared" si="89"/>
        <v xml:space="preserve">      -</v>
      </c>
      <c r="DV45" s="64" t="str">
        <f t="shared" si="89"/>
        <v xml:space="preserve">      -</v>
      </c>
      <c r="DW45" s="33" t="str">
        <f t="shared" si="89"/>
        <v xml:space="preserve">      -</v>
      </c>
      <c r="DX45" s="36" t="str">
        <f t="shared" si="89"/>
        <v xml:space="preserve">      -</v>
      </c>
      <c r="DY45" s="32" t="str">
        <f t="shared" si="89"/>
        <v xml:space="preserve">      -</v>
      </c>
      <c r="DZ45" s="2" t="str">
        <f t="shared" ref="DZ45:GK45" si="90">IF(DZ42=0,"      -",MIN(DZ2:DZ41))</f>
        <v xml:space="preserve">      -</v>
      </c>
      <c r="EA45" s="2" t="str">
        <f t="shared" si="90"/>
        <v xml:space="preserve">      -</v>
      </c>
      <c r="EB45" s="2" t="str">
        <f t="shared" si="90"/>
        <v xml:space="preserve">      -</v>
      </c>
      <c r="EC45" s="59" t="str">
        <f t="shared" si="90"/>
        <v xml:space="preserve">      -</v>
      </c>
      <c r="ED45" s="6" t="str">
        <f t="shared" si="90"/>
        <v xml:space="preserve">      -</v>
      </c>
      <c r="EE45" s="5" t="str">
        <f t="shared" si="90"/>
        <v xml:space="preserve">      -</v>
      </c>
      <c r="EF45" s="2" t="str">
        <f t="shared" si="90"/>
        <v xml:space="preserve">      -</v>
      </c>
      <c r="EG45" s="2" t="str">
        <f t="shared" si="90"/>
        <v xml:space="preserve">      -</v>
      </c>
      <c r="EH45" s="2" t="str">
        <f t="shared" si="90"/>
        <v xml:space="preserve">      -</v>
      </c>
      <c r="EI45" s="2" t="str">
        <f t="shared" si="90"/>
        <v xml:space="preserve">      -</v>
      </c>
      <c r="EJ45" s="59" t="str">
        <f t="shared" si="90"/>
        <v xml:space="preserve">      -</v>
      </c>
      <c r="EK45" s="6" t="str">
        <f t="shared" si="90"/>
        <v xml:space="preserve">      -</v>
      </c>
      <c r="EL45" s="5" t="str">
        <f t="shared" si="90"/>
        <v xml:space="preserve">      -</v>
      </c>
      <c r="EM45" s="2" t="str">
        <f t="shared" si="90"/>
        <v xml:space="preserve">      -</v>
      </c>
      <c r="EN45" s="2" t="str">
        <f t="shared" si="90"/>
        <v xml:space="preserve">      -</v>
      </c>
      <c r="EO45" s="2" t="str">
        <f t="shared" si="90"/>
        <v xml:space="preserve">      -</v>
      </c>
      <c r="EP45" s="2" t="str">
        <f t="shared" si="90"/>
        <v xml:space="preserve">      -</v>
      </c>
      <c r="EQ45" s="59" t="str">
        <f t="shared" si="90"/>
        <v xml:space="preserve">      -</v>
      </c>
      <c r="ER45" s="6" t="str">
        <f t="shared" si="90"/>
        <v xml:space="preserve">      -</v>
      </c>
      <c r="ES45" s="5" t="str">
        <f t="shared" si="90"/>
        <v xml:space="preserve">      -</v>
      </c>
      <c r="ET45" s="2" t="str">
        <f t="shared" si="90"/>
        <v xml:space="preserve">      -</v>
      </c>
      <c r="EU45" s="2" t="str">
        <f t="shared" si="90"/>
        <v xml:space="preserve">      -</v>
      </c>
      <c r="EV45" s="2" t="str">
        <f t="shared" si="90"/>
        <v xml:space="preserve">      -</v>
      </c>
      <c r="EW45" s="2" t="str">
        <f t="shared" si="90"/>
        <v xml:space="preserve">      -</v>
      </c>
      <c r="EX45" s="59" t="str">
        <f t="shared" si="90"/>
        <v xml:space="preserve">      -</v>
      </c>
      <c r="EY45" s="6" t="str">
        <f t="shared" si="90"/>
        <v xml:space="preserve">      -</v>
      </c>
      <c r="EZ45" s="5" t="str">
        <f t="shared" si="90"/>
        <v xml:space="preserve">      -</v>
      </c>
      <c r="FA45" s="2" t="str">
        <f t="shared" si="90"/>
        <v xml:space="preserve">      -</v>
      </c>
      <c r="FB45" s="2" t="str">
        <f t="shared" si="90"/>
        <v xml:space="preserve">      -</v>
      </c>
      <c r="FC45" s="2" t="str">
        <f t="shared" si="90"/>
        <v xml:space="preserve">      -</v>
      </c>
      <c r="FD45" s="2" t="str">
        <f t="shared" si="90"/>
        <v xml:space="preserve">      -</v>
      </c>
      <c r="FE45" s="59" t="str">
        <f t="shared" si="90"/>
        <v xml:space="preserve">      -</v>
      </c>
      <c r="FF45" s="6" t="str">
        <f t="shared" si="90"/>
        <v xml:space="preserve">      -</v>
      </c>
      <c r="FG45" s="5" t="str">
        <f t="shared" si="90"/>
        <v xml:space="preserve">      -</v>
      </c>
      <c r="FH45" s="2" t="str">
        <f t="shared" si="90"/>
        <v xml:space="preserve">      -</v>
      </c>
      <c r="FI45" s="2" t="str">
        <f t="shared" si="90"/>
        <v xml:space="preserve">      -</v>
      </c>
      <c r="FJ45" s="2" t="str">
        <f t="shared" si="90"/>
        <v xml:space="preserve">      -</v>
      </c>
      <c r="FK45" s="2" t="str">
        <f t="shared" si="90"/>
        <v xml:space="preserve">      -</v>
      </c>
      <c r="FL45" s="59" t="str">
        <f t="shared" si="90"/>
        <v xml:space="preserve">      -</v>
      </c>
      <c r="FM45" s="6" t="str">
        <f t="shared" si="90"/>
        <v xml:space="preserve">      -</v>
      </c>
      <c r="FN45" s="5" t="str">
        <f t="shared" si="90"/>
        <v xml:space="preserve">      -</v>
      </c>
      <c r="FO45" s="2" t="str">
        <f t="shared" si="90"/>
        <v xml:space="preserve">      -</v>
      </c>
      <c r="FP45" s="2" t="str">
        <f t="shared" si="90"/>
        <v xml:space="preserve">      -</v>
      </c>
      <c r="FQ45" s="2" t="str">
        <f t="shared" si="90"/>
        <v xml:space="preserve">      -</v>
      </c>
      <c r="FR45" s="2" t="str">
        <f t="shared" si="90"/>
        <v xml:space="preserve">      -</v>
      </c>
      <c r="FS45" s="59" t="str">
        <f t="shared" si="90"/>
        <v xml:space="preserve">      -</v>
      </c>
      <c r="FT45" s="6" t="str">
        <f t="shared" si="90"/>
        <v xml:space="preserve">      -</v>
      </c>
      <c r="FU45" s="5" t="str">
        <f t="shared" si="90"/>
        <v xml:space="preserve">      -</v>
      </c>
      <c r="FV45" s="2" t="str">
        <f t="shared" si="90"/>
        <v xml:space="preserve">      -</v>
      </c>
      <c r="FW45" s="2" t="str">
        <f t="shared" si="90"/>
        <v xml:space="preserve">      -</v>
      </c>
      <c r="FX45" s="2" t="str">
        <f t="shared" si="90"/>
        <v xml:space="preserve">      -</v>
      </c>
      <c r="FY45" s="2" t="str">
        <f t="shared" si="90"/>
        <v xml:space="preserve">      -</v>
      </c>
      <c r="FZ45" s="59" t="str">
        <f t="shared" si="90"/>
        <v xml:space="preserve">      -</v>
      </c>
      <c r="GA45" s="6" t="str">
        <f t="shared" si="90"/>
        <v xml:space="preserve">      -</v>
      </c>
      <c r="GB45" s="5" t="str">
        <f t="shared" si="90"/>
        <v xml:space="preserve">      -</v>
      </c>
      <c r="GC45" s="2" t="str">
        <f t="shared" si="90"/>
        <v xml:space="preserve">      -</v>
      </c>
      <c r="GD45" s="2" t="str">
        <f t="shared" si="90"/>
        <v xml:space="preserve">      -</v>
      </c>
      <c r="GE45" s="2" t="str">
        <f t="shared" si="90"/>
        <v xml:space="preserve">      -</v>
      </c>
      <c r="GF45" s="2" t="str">
        <f t="shared" si="90"/>
        <v xml:space="preserve">      -</v>
      </c>
      <c r="GG45" s="59" t="str">
        <f t="shared" si="90"/>
        <v xml:space="preserve">      -</v>
      </c>
      <c r="GH45" s="6" t="str">
        <f t="shared" si="90"/>
        <v xml:space="preserve">      -</v>
      </c>
      <c r="GI45" s="5" t="str">
        <f t="shared" si="90"/>
        <v xml:space="preserve">      -</v>
      </c>
      <c r="GJ45" s="2" t="str">
        <f t="shared" si="90"/>
        <v xml:space="preserve">      -</v>
      </c>
      <c r="GK45" s="2" t="str">
        <f t="shared" si="90"/>
        <v xml:space="preserve">      -</v>
      </c>
      <c r="GL45" s="2" t="str">
        <f t="shared" ref="GL45:IZ45" si="91">IF(GL42=0,"      -",MIN(GL2:GL41))</f>
        <v xml:space="preserve">      -</v>
      </c>
      <c r="GM45" s="2" t="str">
        <f t="shared" si="91"/>
        <v xml:space="preserve">      -</v>
      </c>
      <c r="GN45" s="59" t="str">
        <f t="shared" si="91"/>
        <v xml:space="preserve">      -</v>
      </c>
      <c r="GO45" s="6" t="str">
        <f t="shared" si="91"/>
        <v xml:space="preserve">      -</v>
      </c>
      <c r="GP45" s="5" t="str">
        <f t="shared" si="91"/>
        <v xml:space="preserve">      -</v>
      </c>
      <c r="GQ45" s="2" t="str">
        <f t="shared" si="91"/>
        <v xml:space="preserve">      -</v>
      </c>
      <c r="GR45" s="2" t="str">
        <f t="shared" si="91"/>
        <v xml:space="preserve">      -</v>
      </c>
      <c r="GS45" s="2" t="str">
        <f t="shared" si="91"/>
        <v xml:space="preserve">      -</v>
      </c>
      <c r="GT45" s="2" t="str">
        <f t="shared" si="91"/>
        <v xml:space="preserve">      -</v>
      </c>
      <c r="GU45" s="59" t="str">
        <f t="shared" si="91"/>
        <v xml:space="preserve">      -</v>
      </c>
      <c r="GV45" s="6" t="str">
        <f t="shared" si="91"/>
        <v xml:space="preserve">      -</v>
      </c>
      <c r="GW45" s="5" t="str">
        <f t="shared" si="91"/>
        <v xml:space="preserve">      -</v>
      </c>
      <c r="GX45" s="2" t="str">
        <f t="shared" si="91"/>
        <v xml:space="preserve">      -</v>
      </c>
      <c r="GY45" s="2" t="str">
        <f t="shared" si="91"/>
        <v xml:space="preserve">      -</v>
      </c>
      <c r="GZ45" s="2" t="str">
        <f t="shared" si="91"/>
        <v xml:space="preserve">      -</v>
      </c>
      <c r="HA45" s="2" t="str">
        <f t="shared" si="91"/>
        <v xml:space="preserve">      -</v>
      </c>
      <c r="HB45" s="59" t="str">
        <f t="shared" si="91"/>
        <v xml:space="preserve">      -</v>
      </c>
      <c r="HC45" s="6" t="str">
        <f t="shared" si="91"/>
        <v xml:space="preserve">      -</v>
      </c>
      <c r="HD45" s="5" t="str">
        <f t="shared" si="91"/>
        <v xml:space="preserve">      -</v>
      </c>
      <c r="HE45" s="2" t="str">
        <f t="shared" si="91"/>
        <v xml:space="preserve">      -</v>
      </c>
      <c r="HF45" s="2" t="str">
        <f t="shared" si="91"/>
        <v xml:space="preserve">      -</v>
      </c>
      <c r="HG45" s="2" t="str">
        <f t="shared" si="91"/>
        <v xml:space="preserve">      -</v>
      </c>
      <c r="HH45" s="2" t="str">
        <f t="shared" si="91"/>
        <v xml:space="preserve">      -</v>
      </c>
      <c r="HI45" s="59" t="str">
        <f t="shared" si="91"/>
        <v xml:space="preserve">      -</v>
      </c>
      <c r="HJ45" s="6" t="str">
        <f t="shared" si="91"/>
        <v xml:space="preserve">      -</v>
      </c>
      <c r="HK45" s="5" t="str">
        <f t="shared" si="91"/>
        <v xml:space="preserve">      -</v>
      </c>
      <c r="HL45" s="2" t="str">
        <f t="shared" si="91"/>
        <v xml:space="preserve">      -</v>
      </c>
      <c r="HM45" s="2" t="str">
        <f t="shared" si="91"/>
        <v xml:space="preserve">      -</v>
      </c>
      <c r="HN45" s="2" t="str">
        <f t="shared" si="91"/>
        <v xml:space="preserve">      -</v>
      </c>
      <c r="HO45" s="2" t="str">
        <f t="shared" si="91"/>
        <v xml:space="preserve">      -</v>
      </c>
      <c r="HP45" s="59" t="str">
        <f t="shared" si="91"/>
        <v xml:space="preserve">      -</v>
      </c>
      <c r="HQ45" s="6" t="str">
        <f t="shared" si="91"/>
        <v xml:space="preserve">      -</v>
      </c>
      <c r="HR45" s="5" t="str">
        <f t="shared" si="91"/>
        <v xml:space="preserve">      -</v>
      </c>
      <c r="HS45" s="2" t="str">
        <f t="shared" si="91"/>
        <v xml:space="preserve">      -</v>
      </c>
      <c r="HT45" s="2" t="str">
        <f t="shared" si="91"/>
        <v xml:space="preserve">      -</v>
      </c>
      <c r="HU45" s="2" t="str">
        <f t="shared" si="91"/>
        <v xml:space="preserve">      -</v>
      </c>
      <c r="HV45" s="2" t="str">
        <f t="shared" si="91"/>
        <v xml:space="preserve">      -</v>
      </c>
      <c r="HW45" s="59" t="str">
        <f t="shared" si="91"/>
        <v xml:space="preserve">      -</v>
      </c>
      <c r="HX45" s="6" t="str">
        <f t="shared" si="91"/>
        <v xml:space="preserve">      -</v>
      </c>
      <c r="HY45" s="5" t="str">
        <f t="shared" si="91"/>
        <v xml:space="preserve">      -</v>
      </c>
      <c r="HZ45" s="2" t="str">
        <f t="shared" si="91"/>
        <v xml:space="preserve">      -</v>
      </c>
      <c r="IA45" s="2" t="str">
        <f t="shared" si="91"/>
        <v xml:space="preserve">      -</v>
      </c>
      <c r="IB45" s="2" t="str">
        <f t="shared" si="91"/>
        <v xml:space="preserve">      -</v>
      </c>
      <c r="IC45" s="2" t="str">
        <f t="shared" si="91"/>
        <v xml:space="preserve">      -</v>
      </c>
      <c r="ID45" s="59" t="str">
        <f t="shared" si="91"/>
        <v xml:space="preserve">      -</v>
      </c>
      <c r="IE45" s="6" t="str">
        <f t="shared" si="91"/>
        <v xml:space="preserve">      -</v>
      </c>
      <c r="IF45" s="5" t="str">
        <f t="shared" si="91"/>
        <v xml:space="preserve">      -</v>
      </c>
      <c r="IG45" s="2" t="str">
        <f t="shared" si="91"/>
        <v xml:space="preserve">      -</v>
      </c>
      <c r="IH45" s="2" t="str">
        <f t="shared" si="91"/>
        <v xml:space="preserve">      -</v>
      </c>
      <c r="II45" s="2" t="str">
        <f t="shared" si="91"/>
        <v xml:space="preserve">      -</v>
      </c>
      <c r="IJ45" s="2" t="str">
        <f t="shared" si="91"/>
        <v xml:space="preserve">      -</v>
      </c>
      <c r="IK45" s="59" t="str">
        <f t="shared" si="91"/>
        <v xml:space="preserve">      -</v>
      </c>
      <c r="IL45" s="6" t="str">
        <f t="shared" si="91"/>
        <v xml:space="preserve">      -</v>
      </c>
      <c r="IM45" s="5" t="str">
        <f t="shared" si="91"/>
        <v xml:space="preserve">      -</v>
      </c>
      <c r="IN45" s="2" t="str">
        <f t="shared" si="91"/>
        <v xml:space="preserve">      -</v>
      </c>
      <c r="IO45" s="2" t="str">
        <f t="shared" si="91"/>
        <v xml:space="preserve">      -</v>
      </c>
      <c r="IP45" s="2" t="str">
        <f t="shared" si="91"/>
        <v xml:space="preserve">      -</v>
      </c>
      <c r="IQ45" s="2" t="str">
        <f t="shared" si="91"/>
        <v xml:space="preserve">      -</v>
      </c>
      <c r="IR45" s="59" t="str">
        <f t="shared" si="91"/>
        <v xml:space="preserve">      -</v>
      </c>
      <c r="IS45" s="6" t="str">
        <f t="shared" si="91"/>
        <v xml:space="preserve">      -</v>
      </c>
      <c r="IT45" s="5" t="str">
        <f t="shared" si="91"/>
        <v xml:space="preserve">      -</v>
      </c>
      <c r="IU45" s="2" t="str">
        <f t="shared" si="91"/>
        <v xml:space="preserve">      -</v>
      </c>
      <c r="IV45" s="2" t="str">
        <f t="shared" si="91"/>
        <v xml:space="preserve">      -</v>
      </c>
      <c r="IW45" s="2" t="str">
        <f t="shared" si="91"/>
        <v xml:space="preserve">      -</v>
      </c>
      <c r="IX45" s="2" t="str">
        <f t="shared" si="91"/>
        <v xml:space="preserve">      -</v>
      </c>
      <c r="IY45" s="59" t="str">
        <f t="shared" si="91"/>
        <v xml:space="preserve">      -</v>
      </c>
      <c r="IZ45" s="6" t="str">
        <f t="shared" si="91"/>
        <v xml:space="preserve">      -</v>
      </c>
    </row>
    <row r="46" spans="1:260" x14ac:dyDescent="0.2">
      <c r="A46" s="19" t="s">
        <v>371</v>
      </c>
      <c r="B46" s="43" t="str">
        <f t="shared" ref="B46:BM46" si="92">IF(OR(B42=1,B42=0),"      -",STDEV(B2:B41))</f>
        <v xml:space="preserve">      -</v>
      </c>
      <c r="C46" s="41" t="str">
        <f t="shared" si="92"/>
        <v xml:space="preserve">      -</v>
      </c>
      <c r="D46" s="41" t="str">
        <f t="shared" si="92"/>
        <v xml:space="preserve">      -</v>
      </c>
      <c r="E46" s="41" t="str">
        <f t="shared" si="92"/>
        <v xml:space="preserve">      -</v>
      </c>
      <c r="F46" s="41" t="str">
        <f t="shared" si="92"/>
        <v xml:space="preserve">      -</v>
      </c>
      <c r="G46" s="60" t="str">
        <f t="shared" si="92"/>
        <v xml:space="preserve">      -</v>
      </c>
      <c r="H46" s="42" t="str">
        <f t="shared" si="92"/>
        <v xml:space="preserve">      -</v>
      </c>
      <c r="I46" s="43" t="str">
        <f t="shared" si="92"/>
        <v xml:space="preserve">      -</v>
      </c>
      <c r="J46" s="41" t="str">
        <f t="shared" si="92"/>
        <v xml:space="preserve">      -</v>
      </c>
      <c r="K46" s="41" t="str">
        <f t="shared" si="92"/>
        <v xml:space="preserve">      -</v>
      </c>
      <c r="L46" s="41" t="str">
        <f t="shared" si="92"/>
        <v xml:space="preserve">      -</v>
      </c>
      <c r="M46" s="41" t="str">
        <f t="shared" si="92"/>
        <v xml:space="preserve">      -</v>
      </c>
      <c r="N46" s="60" t="str">
        <f t="shared" si="92"/>
        <v xml:space="preserve">      -</v>
      </c>
      <c r="O46" s="42" t="str">
        <f t="shared" si="92"/>
        <v xml:space="preserve">      -</v>
      </c>
      <c r="P46" s="43" t="str">
        <f t="shared" si="92"/>
        <v xml:space="preserve">      -</v>
      </c>
      <c r="Q46" s="41" t="str">
        <f t="shared" si="92"/>
        <v xml:space="preserve">      -</v>
      </c>
      <c r="R46" s="41" t="str">
        <f t="shared" si="92"/>
        <v xml:space="preserve">      -</v>
      </c>
      <c r="S46" s="41" t="str">
        <f t="shared" si="92"/>
        <v xml:space="preserve">      -</v>
      </c>
      <c r="T46" s="41" t="str">
        <f t="shared" si="92"/>
        <v xml:space="preserve">      -</v>
      </c>
      <c r="U46" s="60" t="str">
        <f t="shared" si="92"/>
        <v xml:space="preserve">      -</v>
      </c>
      <c r="V46" s="42" t="str">
        <f t="shared" si="92"/>
        <v xml:space="preserve">      -</v>
      </c>
      <c r="W46" s="43" t="str">
        <f t="shared" si="92"/>
        <v xml:space="preserve">      -</v>
      </c>
      <c r="X46" s="41" t="str">
        <f t="shared" si="92"/>
        <v xml:space="preserve">      -</v>
      </c>
      <c r="Y46" s="41" t="str">
        <f t="shared" si="92"/>
        <v xml:space="preserve">      -</v>
      </c>
      <c r="Z46" s="41" t="str">
        <f t="shared" si="92"/>
        <v xml:space="preserve">      -</v>
      </c>
      <c r="AA46" s="41" t="str">
        <f t="shared" si="92"/>
        <v xml:space="preserve">      -</v>
      </c>
      <c r="AB46" s="60" t="str">
        <f t="shared" si="92"/>
        <v xml:space="preserve">      -</v>
      </c>
      <c r="AC46" s="42" t="str">
        <f t="shared" si="92"/>
        <v xml:space="preserve">      -</v>
      </c>
      <c r="AD46" s="43" t="str">
        <f t="shared" si="92"/>
        <v xml:space="preserve">      -</v>
      </c>
      <c r="AE46" s="41" t="str">
        <f t="shared" si="92"/>
        <v xml:space="preserve">      -</v>
      </c>
      <c r="AF46" s="41" t="str">
        <f t="shared" si="92"/>
        <v xml:space="preserve">      -</v>
      </c>
      <c r="AG46" s="41" t="str">
        <f t="shared" si="92"/>
        <v xml:space="preserve">      -</v>
      </c>
      <c r="AH46" s="41" t="str">
        <f t="shared" si="92"/>
        <v xml:space="preserve">      -</v>
      </c>
      <c r="AI46" s="60" t="str">
        <f t="shared" si="92"/>
        <v xml:space="preserve">      -</v>
      </c>
      <c r="AJ46" s="42" t="str">
        <f t="shared" si="92"/>
        <v xml:space="preserve">      -</v>
      </c>
      <c r="AK46" s="43" t="str">
        <f t="shared" si="92"/>
        <v xml:space="preserve">      -</v>
      </c>
      <c r="AL46" s="41" t="str">
        <f t="shared" si="92"/>
        <v xml:space="preserve">      -</v>
      </c>
      <c r="AM46" s="41" t="str">
        <f t="shared" si="92"/>
        <v xml:space="preserve">      -</v>
      </c>
      <c r="AN46" s="41" t="str">
        <f t="shared" si="92"/>
        <v xml:space="preserve">      -</v>
      </c>
      <c r="AO46" s="41" t="str">
        <f t="shared" si="92"/>
        <v xml:space="preserve">      -</v>
      </c>
      <c r="AP46" s="60" t="str">
        <f t="shared" si="92"/>
        <v xml:space="preserve">      -</v>
      </c>
      <c r="AQ46" s="42" t="str">
        <f t="shared" si="92"/>
        <v xml:space="preserve">      -</v>
      </c>
      <c r="AR46" s="43" t="str">
        <f t="shared" si="92"/>
        <v xml:space="preserve">      -</v>
      </c>
      <c r="AS46" s="41" t="str">
        <f t="shared" si="92"/>
        <v xml:space="preserve">      -</v>
      </c>
      <c r="AT46" s="41" t="str">
        <f t="shared" si="92"/>
        <v xml:space="preserve">      -</v>
      </c>
      <c r="AU46" s="41" t="str">
        <f t="shared" si="92"/>
        <v xml:space="preserve">      -</v>
      </c>
      <c r="AV46" s="41" t="str">
        <f t="shared" si="92"/>
        <v xml:space="preserve">      -</v>
      </c>
      <c r="AW46" s="60" t="str">
        <f t="shared" si="92"/>
        <v xml:space="preserve">      -</v>
      </c>
      <c r="AX46" s="42" t="str">
        <f t="shared" si="92"/>
        <v xml:space="preserve">      -</v>
      </c>
      <c r="AY46" s="43" t="str">
        <f t="shared" si="92"/>
        <v xml:space="preserve">      -</v>
      </c>
      <c r="AZ46" s="41" t="str">
        <f t="shared" si="92"/>
        <v xml:space="preserve">      -</v>
      </c>
      <c r="BA46" s="41" t="str">
        <f t="shared" si="92"/>
        <v xml:space="preserve">      -</v>
      </c>
      <c r="BB46" s="41" t="str">
        <f t="shared" si="92"/>
        <v xml:space="preserve">      -</v>
      </c>
      <c r="BC46" s="41" t="str">
        <f t="shared" si="92"/>
        <v xml:space="preserve">      -</v>
      </c>
      <c r="BD46" s="60" t="str">
        <f t="shared" si="92"/>
        <v xml:space="preserve">      -</v>
      </c>
      <c r="BE46" s="42" t="str">
        <f t="shared" si="92"/>
        <v xml:space="preserve">      -</v>
      </c>
      <c r="BF46" s="43" t="str">
        <f t="shared" si="92"/>
        <v xml:space="preserve">      -</v>
      </c>
      <c r="BG46" s="41" t="str">
        <f t="shared" si="92"/>
        <v xml:space="preserve">      -</v>
      </c>
      <c r="BH46" s="41" t="str">
        <f t="shared" si="92"/>
        <v xml:space="preserve">      -</v>
      </c>
      <c r="BI46" s="41" t="str">
        <f t="shared" si="92"/>
        <v xml:space="preserve">      -</v>
      </c>
      <c r="BJ46" s="41" t="str">
        <f t="shared" si="92"/>
        <v xml:space="preserve">      -</v>
      </c>
      <c r="BK46" s="60" t="str">
        <f t="shared" si="92"/>
        <v xml:space="preserve">      -</v>
      </c>
      <c r="BL46" s="42" t="str">
        <f t="shared" si="92"/>
        <v xml:space="preserve">      -</v>
      </c>
      <c r="BM46" s="43" t="str">
        <f t="shared" si="92"/>
        <v xml:space="preserve">      -</v>
      </c>
      <c r="BN46" s="41" t="str">
        <f t="shared" ref="BN46:DY46" si="93">IF(OR(BN42=1,BN42=0),"      -",STDEV(BN2:BN41))</f>
        <v xml:space="preserve">      -</v>
      </c>
      <c r="BO46" s="41" t="str">
        <f t="shared" si="93"/>
        <v xml:space="preserve">      -</v>
      </c>
      <c r="BP46" s="41" t="str">
        <f t="shared" si="93"/>
        <v xml:space="preserve">      -</v>
      </c>
      <c r="BQ46" s="41" t="str">
        <f t="shared" si="93"/>
        <v xml:space="preserve">      -</v>
      </c>
      <c r="BR46" s="60" t="str">
        <f t="shared" si="93"/>
        <v xml:space="preserve">      -</v>
      </c>
      <c r="BS46" s="42" t="str">
        <f t="shared" si="93"/>
        <v xml:space="preserve">      -</v>
      </c>
      <c r="BT46" s="43" t="str">
        <f t="shared" si="93"/>
        <v xml:space="preserve">      -</v>
      </c>
      <c r="BU46" s="41" t="str">
        <f t="shared" si="93"/>
        <v xml:space="preserve">      -</v>
      </c>
      <c r="BV46" s="41" t="str">
        <f t="shared" si="93"/>
        <v xml:space="preserve">      -</v>
      </c>
      <c r="BW46" s="41" t="str">
        <f t="shared" si="93"/>
        <v xml:space="preserve">      -</v>
      </c>
      <c r="BX46" s="41" t="str">
        <f t="shared" si="93"/>
        <v xml:space="preserve">      -</v>
      </c>
      <c r="BY46" s="60" t="str">
        <f t="shared" si="93"/>
        <v xml:space="preserve">      -</v>
      </c>
      <c r="BZ46" s="42" t="str">
        <f t="shared" si="93"/>
        <v xml:space="preserve">      -</v>
      </c>
      <c r="CA46" s="43" t="str">
        <f t="shared" si="93"/>
        <v xml:space="preserve">      -</v>
      </c>
      <c r="CB46" s="41" t="str">
        <f t="shared" si="93"/>
        <v xml:space="preserve">      -</v>
      </c>
      <c r="CC46" s="41" t="str">
        <f t="shared" si="93"/>
        <v xml:space="preserve">      -</v>
      </c>
      <c r="CD46" s="41" t="str">
        <f t="shared" si="93"/>
        <v xml:space="preserve">      -</v>
      </c>
      <c r="CE46" s="41" t="str">
        <f t="shared" si="93"/>
        <v xml:space="preserve">      -</v>
      </c>
      <c r="CF46" s="60" t="str">
        <f t="shared" si="93"/>
        <v xml:space="preserve">      -</v>
      </c>
      <c r="CG46" s="42" t="str">
        <f t="shared" si="93"/>
        <v xml:space="preserve">      -</v>
      </c>
      <c r="CH46" s="43" t="str">
        <f t="shared" si="93"/>
        <v xml:space="preserve">      -</v>
      </c>
      <c r="CI46" s="41" t="str">
        <f t="shared" si="93"/>
        <v xml:space="preserve">      -</v>
      </c>
      <c r="CJ46" s="41" t="str">
        <f t="shared" si="93"/>
        <v xml:space="preserve">      -</v>
      </c>
      <c r="CK46" s="41" t="str">
        <f t="shared" si="93"/>
        <v xml:space="preserve">      -</v>
      </c>
      <c r="CL46" s="41" t="str">
        <f t="shared" si="93"/>
        <v xml:space="preserve">      -</v>
      </c>
      <c r="CM46" s="60" t="str">
        <f t="shared" si="93"/>
        <v xml:space="preserve">      -</v>
      </c>
      <c r="CN46" s="42" t="str">
        <f t="shared" si="93"/>
        <v xml:space="preserve">      -</v>
      </c>
      <c r="CO46" s="43" t="str">
        <f t="shared" si="93"/>
        <v xml:space="preserve">      -</v>
      </c>
      <c r="CP46" s="41" t="str">
        <f t="shared" si="93"/>
        <v xml:space="preserve">      -</v>
      </c>
      <c r="CQ46" s="41" t="str">
        <f t="shared" si="93"/>
        <v xml:space="preserve">      -</v>
      </c>
      <c r="CR46" s="41" t="str">
        <f t="shared" si="93"/>
        <v xml:space="preserve">      -</v>
      </c>
      <c r="CS46" s="41" t="str">
        <f t="shared" si="93"/>
        <v xml:space="preserve">      -</v>
      </c>
      <c r="CT46" s="60" t="str">
        <f t="shared" si="93"/>
        <v xml:space="preserve">      -</v>
      </c>
      <c r="CU46" s="42" t="str">
        <f t="shared" si="93"/>
        <v xml:space="preserve">      -</v>
      </c>
      <c r="CV46" s="43" t="str">
        <f t="shared" si="93"/>
        <v xml:space="preserve">      -</v>
      </c>
      <c r="CW46" s="41" t="str">
        <f t="shared" si="93"/>
        <v xml:space="preserve">      -</v>
      </c>
      <c r="CX46" s="41" t="str">
        <f t="shared" si="93"/>
        <v xml:space="preserve">      -</v>
      </c>
      <c r="CY46" s="41" t="str">
        <f t="shared" si="93"/>
        <v xml:space="preserve">      -</v>
      </c>
      <c r="CZ46" s="41" t="str">
        <f t="shared" si="93"/>
        <v xml:space="preserve">      -</v>
      </c>
      <c r="DA46" s="60" t="str">
        <f t="shared" si="93"/>
        <v xml:space="preserve">      -</v>
      </c>
      <c r="DB46" s="42" t="str">
        <f t="shared" si="93"/>
        <v xml:space="preserve">      -</v>
      </c>
      <c r="DC46" s="43" t="str">
        <f t="shared" si="93"/>
        <v xml:space="preserve">      -</v>
      </c>
      <c r="DD46" s="41" t="str">
        <f t="shared" si="93"/>
        <v xml:space="preserve">      -</v>
      </c>
      <c r="DE46" s="41" t="str">
        <f t="shared" si="93"/>
        <v xml:space="preserve">      -</v>
      </c>
      <c r="DF46" s="41" t="str">
        <f t="shared" si="93"/>
        <v xml:space="preserve">      -</v>
      </c>
      <c r="DG46" s="41" t="str">
        <f t="shared" si="93"/>
        <v xml:space="preserve">      -</v>
      </c>
      <c r="DH46" s="60" t="str">
        <f t="shared" si="93"/>
        <v xml:space="preserve">      -</v>
      </c>
      <c r="DI46" s="42" t="str">
        <f t="shared" si="93"/>
        <v xml:space="preserve">      -</v>
      </c>
      <c r="DJ46" s="44" t="str">
        <f t="shared" si="93"/>
        <v xml:space="preserve">      -</v>
      </c>
      <c r="DK46" s="45" t="str">
        <f t="shared" si="93"/>
        <v xml:space="preserve">      -</v>
      </c>
      <c r="DL46" s="41" t="str">
        <f t="shared" si="93"/>
        <v xml:space="preserve">      -</v>
      </c>
      <c r="DM46" s="46" t="str">
        <f t="shared" si="93"/>
        <v xml:space="preserve">      -</v>
      </c>
      <c r="DN46" s="46" t="str">
        <f t="shared" si="93"/>
        <v xml:space="preserve">      -</v>
      </c>
      <c r="DO46" s="65" t="str">
        <f t="shared" si="93"/>
        <v xml:space="preserve">      -</v>
      </c>
      <c r="DP46" s="47" t="str">
        <f t="shared" si="93"/>
        <v xml:space="preserve">      -</v>
      </c>
      <c r="DQ46" s="48" t="str">
        <f t="shared" si="93"/>
        <v xml:space="preserve">      -</v>
      </c>
      <c r="DR46" s="46" t="str">
        <f t="shared" si="93"/>
        <v xml:space="preserve">      -</v>
      </c>
      <c r="DS46" s="41" t="str">
        <f t="shared" si="93"/>
        <v xml:space="preserve">      -</v>
      </c>
      <c r="DT46" s="46" t="str">
        <f t="shared" si="93"/>
        <v xml:space="preserve">      -</v>
      </c>
      <c r="DU46" s="46" t="str">
        <f t="shared" si="93"/>
        <v xml:space="preserve">      -</v>
      </c>
      <c r="DV46" s="65" t="str">
        <f t="shared" si="93"/>
        <v xml:space="preserve">      -</v>
      </c>
      <c r="DW46" s="47" t="str">
        <f t="shared" si="93"/>
        <v xml:space="preserve">      -</v>
      </c>
      <c r="DX46" s="48" t="str">
        <f t="shared" si="93"/>
        <v xml:space="preserve">      -</v>
      </c>
      <c r="DY46" s="46" t="str">
        <f t="shared" si="93"/>
        <v xml:space="preserve">      -</v>
      </c>
      <c r="DZ46" s="41" t="str">
        <f t="shared" ref="DZ46:GK46" si="94">IF(OR(DZ42=1,DZ42=0),"      -",STDEV(DZ2:DZ41))</f>
        <v xml:space="preserve">      -</v>
      </c>
      <c r="EA46" s="41" t="str">
        <f t="shared" si="94"/>
        <v xml:space="preserve">      -</v>
      </c>
      <c r="EB46" s="41" t="str">
        <f t="shared" si="94"/>
        <v xml:space="preserve">      -</v>
      </c>
      <c r="EC46" s="60" t="str">
        <f t="shared" si="94"/>
        <v xml:space="preserve">      -</v>
      </c>
      <c r="ED46" s="42" t="str">
        <f t="shared" si="94"/>
        <v xml:space="preserve">      -</v>
      </c>
      <c r="EE46" s="43" t="str">
        <f t="shared" si="94"/>
        <v xml:space="preserve">      -</v>
      </c>
      <c r="EF46" s="41" t="str">
        <f t="shared" si="94"/>
        <v xml:space="preserve">      -</v>
      </c>
      <c r="EG46" s="41" t="str">
        <f t="shared" si="94"/>
        <v xml:space="preserve">      -</v>
      </c>
      <c r="EH46" s="41" t="str">
        <f t="shared" si="94"/>
        <v xml:space="preserve">      -</v>
      </c>
      <c r="EI46" s="41" t="str">
        <f t="shared" si="94"/>
        <v xml:space="preserve">      -</v>
      </c>
      <c r="EJ46" s="60" t="str">
        <f t="shared" si="94"/>
        <v xml:space="preserve">      -</v>
      </c>
      <c r="EK46" s="42" t="str">
        <f t="shared" si="94"/>
        <v xml:space="preserve">      -</v>
      </c>
      <c r="EL46" s="43" t="str">
        <f t="shared" si="94"/>
        <v xml:space="preserve">      -</v>
      </c>
      <c r="EM46" s="41" t="str">
        <f t="shared" si="94"/>
        <v xml:space="preserve">      -</v>
      </c>
      <c r="EN46" s="41" t="str">
        <f t="shared" si="94"/>
        <v xml:space="preserve">      -</v>
      </c>
      <c r="EO46" s="41" t="str">
        <f t="shared" si="94"/>
        <v xml:space="preserve">      -</v>
      </c>
      <c r="EP46" s="41" t="str">
        <f t="shared" si="94"/>
        <v xml:space="preserve">      -</v>
      </c>
      <c r="EQ46" s="60" t="str">
        <f t="shared" si="94"/>
        <v xml:space="preserve">      -</v>
      </c>
      <c r="ER46" s="42" t="str">
        <f t="shared" si="94"/>
        <v xml:space="preserve">      -</v>
      </c>
      <c r="ES46" s="43" t="str">
        <f t="shared" si="94"/>
        <v xml:space="preserve">      -</v>
      </c>
      <c r="ET46" s="41" t="str">
        <f t="shared" si="94"/>
        <v xml:space="preserve">      -</v>
      </c>
      <c r="EU46" s="41" t="str">
        <f t="shared" si="94"/>
        <v xml:space="preserve">      -</v>
      </c>
      <c r="EV46" s="41" t="str">
        <f t="shared" si="94"/>
        <v xml:space="preserve">      -</v>
      </c>
      <c r="EW46" s="41" t="str">
        <f t="shared" si="94"/>
        <v xml:space="preserve">      -</v>
      </c>
      <c r="EX46" s="60" t="str">
        <f t="shared" si="94"/>
        <v xml:space="preserve">      -</v>
      </c>
      <c r="EY46" s="42" t="str">
        <f t="shared" si="94"/>
        <v xml:space="preserve">      -</v>
      </c>
      <c r="EZ46" s="43" t="str">
        <f t="shared" si="94"/>
        <v xml:space="preserve">      -</v>
      </c>
      <c r="FA46" s="41" t="str">
        <f t="shared" si="94"/>
        <v xml:space="preserve">      -</v>
      </c>
      <c r="FB46" s="41" t="str">
        <f t="shared" si="94"/>
        <v xml:space="preserve">      -</v>
      </c>
      <c r="FC46" s="41" t="str">
        <f t="shared" si="94"/>
        <v xml:space="preserve">      -</v>
      </c>
      <c r="FD46" s="41" t="str">
        <f t="shared" si="94"/>
        <v xml:space="preserve">      -</v>
      </c>
      <c r="FE46" s="60" t="str">
        <f t="shared" si="94"/>
        <v xml:space="preserve">      -</v>
      </c>
      <c r="FF46" s="42" t="str">
        <f t="shared" si="94"/>
        <v xml:space="preserve">      -</v>
      </c>
      <c r="FG46" s="43" t="str">
        <f t="shared" si="94"/>
        <v xml:space="preserve">      -</v>
      </c>
      <c r="FH46" s="41" t="str">
        <f t="shared" si="94"/>
        <v xml:space="preserve">      -</v>
      </c>
      <c r="FI46" s="41" t="str">
        <f t="shared" si="94"/>
        <v xml:space="preserve">      -</v>
      </c>
      <c r="FJ46" s="41" t="str">
        <f t="shared" si="94"/>
        <v xml:space="preserve">      -</v>
      </c>
      <c r="FK46" s="41" t="str">
        <f t="shared" si="94"/>
        <v xml:space="preserve">      -</v>
      </c>
      <c r="FL46" s="60" t="str">
        <f t="shared" si="94"/>
        <v xml:space="preserve">      -</v>
      </c>
      <c r="FM46" s="42" t="str">
        <f t="shared" si="94"/>
        <v xml:space="preserve">      -</v>
      </c>
      <c r="FN46" s="43" t="str">
        <f t="shared" si="94"/>
        <v xml:space="preserve">      -</v>
      </c>
      <c r="FO46" s="41" t="str">
        <f t="shared" si="94"/>
        <v xml:space="preserve">      -</v>
      </c>
      <c r="FP46" s="41" t="str">
        <f t="shared" si="94"/>
        <v xml:space="preserve">      -</v>
      </c>
      <c r="FQ46" s="41" t="str">
        <f t="shared" si="94"/>
        <v xml:space="preserve">      -</v>
      </c>
      <c r="FR46" s="41" t="str">
        <f t="shared" si="94"/>
        <v xml:space="preserve">      -</v>
      </c>
      <c r="FS46" s="60" t="str">
        <f t="shared" si="94"/>
        <v xml:space="preserve">      -</v>
      </c>
      <c r="FT46" s="42" t="str">
        <f t="shared" si="94"/>
        <v xml:space="preserve">      -</v>
      </c>
      <c r="FU46" s="43" t="str">
        <f t="shared" si="94"/>
        <v xml:space="preserve">      -</v>
      </c>
      <c r="FV46" s="41" t="str">
        <f t="shared" si="94"/>
        <v xml:space="preserve">      -</v>
      </c>
      <c r="FW46" s="41" t="str">
        <f t="shared" si="94"/>
        <v xml:space="preserve">      -</v>
      </c>
      <c r="FX46" s="41" t="str">
        <f t="shared" si="94"/>
        <v xml:space="preserve">      -</v>
      </c>
      <c r="FY46" s="41" t="str">
        <f t="shared" si="94"/>
        <v xml:space="preserve">      -</v>
      </c>
      <c r="FZ46" s="60" t="str">
        <f t="shared" si="94"/>
        <v xml:space="preserve">      -</v>
      </c>
      <c r="GA46" s="42" t="str">
        <f t="shared" si="94"/>
        <v xml:space="preserve">      -</v>
      </c>
      <c r="GB46" s="43" t="str">
        <f t="shared" si="94"/>
        <v xml:space="preserve">      -</v>
      </c>
      <c r="GC46" s="41" t="str">
        <f t="shared" si="94"/>
        <v xml:space="preserve">      -</v>
      </c>
      <c r="GD46" s="41" t="str">
        <f t="shared" si="94"/>
        <v xml:space="preserve">      -</v>
      </c>
      <c r="GE46" s="41" t="str">
        <f t="shared" si="94"/>
        <v xml:space="preserve">      -</v>
      </c>
      <c r="GF46" s="41" t="str">
        <f t="shared" si="94"/>
        <v xml:space="preserve">      -</v>
      </c>
      <c r="GG46" s="60" t="str">
        <f t="shared" si="94"/>
        <v xml:space="preserve">      -</v>
      </c>
      <c r="GH46" s="42" t="str">
        <f t="shared" si="94"/>
        <v xml:space="preserve">      -</v>
      </c>
      <c r="GI46" s="43" t="str">
        <f t="shared" si="94"/>
        <v xml:space="preserve">      -</v>
      </c>
      <c r="GJ46" s="41" t="str">
        <f t="shared" si="94"/>
        <v xml:space="preserve">      -</v>
      </c>
      <c r="GK46" s="41" t="str">
        <f t="shared" si="94"/>
        <v xml:space="preserve">      -</v>
      </c>
      <c r="GL46" s="41" t="str">
        <f t="shared" ref="GL46:IZ46" si="95">IF(OR(GL42=1,GL42=0),"      -",STDEV(GL2:GL41))</f>
        <v xml:space="preserve">      -</v>
      </c>
      <c r="GM46" s="41" t="str">
        <f t="shared" si="95"/>
        <v xml:space="preserve">      -</v>
      </c>
      <c r="GN46" s="60" t="str">
        <f t="shared" si="95"/>
        <v xml:space="preserve">      -</v>
      </c>
      <c r="GO46" s="42" t="str">
        <f t="shared" si="95"/>
        <v xml:space="preserve">      -</v>
      </c>
      <c r="GP46" s="43" t="str">
        <f t="shared" si="95"/>
        <v xml:space="preserve">      -</v>
      </c>
      <c r="GQ46" s="41" t="str">
        <f t="shared" si="95"/>
        <v xml:space="preserve">      -</v>
      </c>
      <c r="GR46" s="41" t="str">
        <f t="shared" si="95"/>
        <v xml:space="preserve">      -</v>
      </c>
      <c r="GS46" s="41" t="str">
        <f t="shared" si="95"/>
        <v xml:space="preserve">      -</v>
      </c>
      <c r="GT46" s="41" t="str">
        <f t="shared" si="95"/>
        <v xml:space="preserve">      -</v>
      </c>
      <c r="GU46" s="60" t="str">
        <f t="shared" si="95"/>
        <v xml:space="preserve">      -</v>
      </c>
      <c r="GV46" s="42" t="str">
        <f t="shared" si="95"/>
        <v xml:space="preserve">      -</v>
      </c>
      <c r="GW46" s="43" t="str">
        <f t="shared" si="95"/>
        <v xml:space="preserve">      -</v>
      </c>
      <c r="GX46" s="41" t="str">
        <f t="shared" si="95"/>
        <v xml:space="preserve">      -</v>
      </c>
      <c r="GY46" s="41" t="str">
        <f t="shared" si="95"/>
        <v xml:space="preserve">      -</v>
      </c>
      <c r="GZ46" s="41" t="str">
        <f t="shared" si="95"/>
        <v xml:space="preserve">      -</v>
      </c>
      <c r="HA46" s="41" t="str">
        <f t="shared" si="95"/>
        <v xml:space="preserve">      -</v>
      </c>
      <c r="HB46" s="60" t="str">
        <f t="shared" si="95"/>
        <v xml:space="preserve">      -</v>
      </c>
      <c r="HC46" s="42" t="str">
        <f t="shared" si="95"/>
        <v xml:space="preserve">      -</v>
      </c>
      <c r="HD46" s="43" t="str">
        <f t="shared" si="95"/>
        <v xml:space="preserve">      -</v>
      </c>
      <c r="HE46" s="41" t="str">
        <f t="shared" si="95"/>
        <v xml:space="preserve">      -</v>
      </c>
      <c r="HF46" s="41" t="str">
        <f t="shared" si="95"/>
        <v xml:space="preserve">      -</v>
      </c>
      <c r="HG46" s="41" t="str">
        <f t="shared" si="95"/>
        <v xml:space="preserve">      -</v>
      </c>
      <c r="HH46" s="41" t="str">
        <f t="shared" si="95"/>
        <v xml:space="preserve">      -</v>
      </c>
      <c r="HI46" s="60" t="str">
        <f t="shared" si="95"/>
        <v xml:space="preserve">      -</v>
      </c>
      <c r="HJ46" s="42" t="str">
        <f t="shared" si="95"/>
        <v xml:space="preserve">      -</v>
      </c>
      <c r="HK46" s="43" t="str">
        <f t="shared" si="95"/>
        <v xml:space="preserve">      -</v>
      </c>
      <c r="HL46" s="41" t="str">
        <f t="shared" si="95"/>
        <v xml:space="preserve">      -</v>
      </c>
      <c r="HM46" s="41" t="str">
        <f t="shared" si="95"/>
        <v xml:space="preserve">      -</v>
      </c>
      <c r="HN46" s="41" t="str">
        <f t="shared" si="95"/>
        <v xml:space="preserve">      -</v>
      </c>
      <c r="HO46" s="41" t="str">
        <f t="shared" si="95"/>
        <v xml:space="preserve">      -</v>
      </c>
      <c r="HP46" s="60" t="str">
        <f t="shared" si="95"/>
        <v xml:space="preserve">      -</v>
      </c>
      <c r="HQ46" s="42" t="str">
        <f t="shared" si="95"/>
        <v xml:space="preserve">      -</v>
      </c>
      <c r="HR46" s="43" t="str">
        <f t="shared" si="95"/>
        <v xml:space="preserve">      -</v>
      </c>
      <c r="HS46" s="41" t="str">
        <f t="shared" si="95"/>
        <v xml:space="preserve">      -</v>
      </c>
      <c r="HT46" s="41" t="str">
        <f t="shared" si="95"/>
        <v xml:space="preserve">      -</v>
      </c>
      <c r="HU46" s="41" t="str">
        <f t="shared" si="95"/>
        <v xml:space="preserve">      -</v>
      </c>
      <c r="HV46" s="41" t="str">
        <f t="shared" si="95"/>
        <v xml:space="preserve">      -</v>
      </c>
      <c r="HW46" s="60" t="str">
        <f t="shared" si="95"/>
        <v xml:space="preserve">      -</v>
      </c>
      <c r="HX46" s="42" t="str">
        <f t="shared" si="95"/>
        <v xml:space="preserve">      -</v>
      </c>
      <c r="HY46" s="43" t="str">
        <f t="shared" si="95"/>
        <v xml:space="preserve">      -</v>
      </c>
      <c r="HZ46" s="41" t="str">
        <f t="shared" si="95"/>
        <v xml:space="preserve">      -</v>
      </c>
      <c r="IA46" s="41" t="str">
        <f t="shared" si="95"/>
        <v xml:space="preserve">      -</v>
      </c>
      <c r="IB46" s="41" t="str">
        <f t="shared" si="95"/>
        <v xml:space="preserve">      -</v>
      </c>
      <c r="IC46" s="41" t="str">
        <f t="shared" si="95"/>
        <v xml:space="preserve">      -</v>
      </c>
      <c r="ID46" s="60" t="str">
        <f t="shared" si="95"/>
        <v xml:space="preserve">      -</v>
      </c>
      <c r="IE46" s="42" t="str">
        <f t="shared" si="95"/>
        <v xml:space="preserve">      -</v>
      </c>
      <c r="IF46" s="43" t="str">
        <f t="shared" si="95"/>
        <v xml:space="preserve">      -</v>
      </c>
      <c r="IG46" s="41" t="str">
        <f t="shared" si="95"/>
        <v xml:space="preserve">      -</v>
      </c>
      <c r="IH46" s="41" t="str">
        <f t="shared" si="95"/>
        <v xml:space="preserve">      -</v>
      </c>
      <c r="II46" s="41" t="str">
        <f t="shared" si="95"/>
        <v xml:space="preserve">      -</v>
      </c>
      <c r="IJ46" s="41" t="str">
        <f t="shared" si="95"/>
        <v xml:space="preserve">      -</v>
      </c>
      <c r="IK46" s="60" t="str">
        <f t="shared" si="95"/>
        <v xml:space="preserve">      -</v>
      </c>
      <c r="IL46" s="42" t="str">
        <f t="shared" si="95"/>
        <v xml:space="preserve">      -</v>
      </c>
      <c r="IM46" s="43" t="str">
        <f t="shared" si="95"/>
        <v xml:space="preserve">      -</v>
      </c>
      <c r="IN46" s="41" t="str">
        <f t="shared" si="95"/>
        <v xml:space="preserve">      -</v>
      </c>
      <c r="IO46" s="41" t="str">
        <f t="shared" si="95"/>
        <v xml:space="preserve">      -</v>
      </c>
      <c r="IP46" s="41" t="str">
        <f t="shared" si="95"/>
        <v xml:space="preserve">      -</v>
      </c>
      <c r="IQ46" s="41" t="str">
        <f t="shared" si="95"/>
        <v xml:space="preserve">      -</v>
      </c>
      <c r="IR46" s="60" t="str">
        <f t="shared" si="95"/>
        <v xml:space="preserve">      -</v>
      </c>
      <c r="IS46" s="42" t="str">
        <f t="shared" si="95"/>
        <v xml:space="preserve">      -</v>
      </c>
      <c r="IT46" s="43" t="str">
        <f t="shared" si="95"/>
        <v xml:space="preserve">      -</v>
      </c>
      <c r="IU46" s="41" t="str">
        <f t="shared" si="95"/>
        <v xml:space="preserve">      -</v>
      </c>
      <c r="IV46" s="41" t="str">
        <f t="shared" si="95"/>
        <v xml:space="preserve">      -</v>
      </c>
      <c r="IW46" s="41" t="str">
        <f t="shared" si="95"/>
        <v xml:space="preserve">      -</v>
      </c>
      <c r="IX46" s="41" t="str">
        <f t="shared" si="95"/>
        <v xml:space="preserve">      -</v>
      </c>
      <c r="IY46" s="60" t="str">
        <f t="shared" si="95"/>
        <v xml:space="preserve">      -</v>
      </c>
      <c r="IZ46" s="42" t="str">
        <f t="shared" si="95"/>
        <v xml:space="preserve">      -</v>
      </c>
    </row>
    <row r="47" spans="1:260" x14ac:dyDescent="0.2">
      <c r="A47" s="19" t="s">
        <v>101</v>
      </c>
      <c r="B47" s="43" t="str">
        <f>IF(B43="      -","      -",B43*8.34*'Limits Calculation'!$B$34)</f>
        <v xml:space="preserve">      -</v>
      </c>
      <c r="C47" s="41" t="str">
        <f>IF(C43="      -","      -",C43*8.34*'Limits Calculation'!$B$34)</f>
        <v xml:space="preserve">      -</v>
      </c>
      <c r="D47" s="41"/>
      <c r="E47" s="41" t="str">
        <f>IF(E43="      -","      -",E43*0.0022*'Limits Calculation'!$E$34)</f>
        <v xml:space="preserve">      -</v>
      </c>
      <c r="F47" s="41"/>
      <c r="G47" s="60"/>
      <c r="H47" s="42"/>
      <c r="I47" s="43" t="str">
        <f>IF(I43="      -","      -",I43*8.34*'Limits Calculation'!$B$34)</f>
        <v xml:space="preserve">      -</v>
      </c>
      <c r="J47" s="41" t="str">
        <f>IF(J43="      -","      -",J43*8.34*'Limits Calculation'!$B$34)</f>
        <v xml:space="preserve">      -</v>
      </c>
      <c r="K47" s="41"/>
      <c r="L47" s="41" t="str">
        <f>IF(L43="      -","      -",L43*0.0022*'Limits Calculation'!$E$34)</f>
        <v xml:space="preserve">      -</v>
      </c>
      <c r="M47" s="41"/>
      <c r="N47" s="60"/>
      <c r="O47" s="42"/>
      <c r="P47" s="43" t="str">
        <f>IF(P43="      -","      -",P43*8.34*'Limits Calculation'!$B$34)</f>
        <v xml:space="preserve">      -</v>
      </c>
      <c r="Q47" s="41" t="str">
        <f>IF(Q43="      -","      -",Q43*8.34*'Limits Calculation'!$B$34)</f>
        <v xml:space="preserve">      -</v>
      </c>
      <c r="R47" s="41"/>
      <c r="S47" s="41" t="str">
        <f>IF(S43="      -","      -",S43*0.0022*'Limits Calculation'!$E$34)</f>
        <v xml:space="preserve">      -</v>
      </c>
      <c r="T47" s="41"/>
      <c r="U47" s="60"/>
      <c r="V47" s="42"/>
      <c r="W47" s="43" t="str">
        <f>IF(W43="      -","      -",W43*8.34*'Limits Calculation'!$B$34)</f>
        <v xml:space="preserve">      -</v>
      </c>
      <c r="X47" s="41" t="str">
        <f>IF(X43="      -","      -",X43*8.34*'Limits Calculation'!$B$34)</f>
        <v xml:space="preserve">      -</v>
      </c>
      <c r="Y47" s="41"/>
      <c r="Z47" s="41" t="str">
        <f>IF(Z43="      -","      -",Z43*0.0022*'Limits Calculation'!$E$34)</f>
        <v xml:space="preserve">      -</v>
      </c>
      <c r="AA47" s="41"/>
      <c r="AB47" s="60"/>
      <c r="AC47" s="42"/>
      <c r="AD47" s="43" t="str">
        <f>IF(AD43="      -","      -",AD43*8.34*'Limits Calculation'!$B$34)</f>
        <v xml:space="preserve">      -</v>
      </c>
      <c r="AE47" s="41" t="str">
        <f>IF(AE43="      -","      -",AE43*8.34*'Limits Calculation'!$B$34)</f>
        <v xml:space="preserve">      -</v>
      </c>
      <c r="AF47" s="41"/>
      <c r="AG47" s="41" t="str">
        <f>IF(AG43="      -","      -",AG43*0.0022*'Limits Calculation'!$E$34)</f>
        <v xml:space="preserve">      -</v>
      </c>
      <c r="AH47" s="41"/>
      <c r="AI47" s="60"/>
      <c r="AJ47" s="42"/>
      <c r="AK47" s="43" t="str">
        <f>IF(AK43="      -","      -",AK43*8.34*'Limits Calculation'!$B$34)</f>
        <v xml:space="preserve">      -</v>
      </c>
      <c r="AL47" s="41" t="str">
        <f>IF(AL43="      -","      -",AL43*8.34*'Limits Calculation'!$B$34)</f>
        <v xml:space="preserve">      -</v>
      </c>
      <c r="AM47" s="41"/>
      <c r="AN47" s="41" t="str">
        <f>IF(AN43="      -","      -",AN43*0.0022*'Limits Calculation'!$E$34)</f>
        <v xml:space="preserve">      -</v>
      </c>
      <c r="AO47" s="41"/>
      <c r="AP47" s="60"/>
      <c r="AQ47" s="42"/>
      <c r="AR47" s="43" t="str">
        <f>IF(AR43="      -","      -",AR43*8.34*'Limits Calculation'!$B$34)</f>
        <v xml:space="preserve">      -</v>
      </c>
      <c r="AS47" s="41" t="str">
        <f>IF(AS43="      -","      -",AS43*8.34*'Limits Calculation'!$B$34)</f>
        <v xml:space="preserve">      -</v>
      </c>
      <c r="AT47" s="41"/>
      <c r="AU47" s="41" t="str">
        <f>IF(AU43="      -","      -",AU43*0.0022*'Limits Calculation'!$E$34)</f>
        <v xml:space="preserve">      -</v>
      </c>
      <c r="AV47" s="41"/>
      <c r="AW47" s="60"/>
      <c r="AX47" s="42"/>
      <c r="AY47" s="43" t="str">
        <f>IF(AY43="      -","      -",AY43*8.34*'Limits Calculation'!$B$34)</f>
        <v xml:space="preserve">      -</v>
      </c>
      <c r="AZ47" s="41" t="str">
        <f>IF(AZ43="      -","      -",AZ43*8.34*'Limits Calculation'!$B$34)</f>
        <v xml:space="preserve">      -</v>
      </c>
      <c r="BA47" s="41"/>
      <c r="BB47" s="41" t="str">
        <f>IF(BB43="      -","      -",BB43*0.0022*'Limits Calculation'!$E$34)</f>
        <v xml:space="preserve">      -</v>
      </c>
      <c r="BC47" s="41"/>
      <c r="BD47" s="60"/>
      <c r="BE47" s="42"/>
      <c r="BF47" s="43" t="str">
        <f>IF(BF43="      -","      -",BF43*8.34*'Limits Calculation'!$B$34)</f>
        <v xml:space="preserve">      -</v>
      </c>
      <c r="BG47" s="41" t="str">
        <f>IF(BG43="      -","      -",BG43*8.34*'Limits Calculation'!$B$34)</f>
        <v xml:space="preserve">      -</v>
      </c>
      <c r="BH47" s="41"/>
      <c r="BI47" s="41" t="str">
        <f>IF(BI43="      -","      -",BI43*0.0022*'Limits Calculation'!$E$34)</f>
        <v xml:space="preserve">      -</v>
      </c>
      <c r="BJ47" s="41"/>
      <c r="BK47" s="60"/>
      <c r="BL47" s="42"/>
      <c r="BM47" s="43" t="str">
        <f>IF(BM43="      -","      -",BM43*8.34*'Limits Calculation'!$B$34)</f>
        <v xml:space="preserve">      -</v>
      </c>
      <c r="BN47" s="41" t="str">
        <f>IF(BN43="      -","      -",BN43*8.34*'Limits Calculation'!$B$34)</f>
        <v xml:space="preserve">      -</v>
      </c>
      <c r="BO47" s="41"/>
      <c r="BP47" s="41" t="str">
        <f>IF(BP43="      -","      -",BP43*0.0022*'Limits Calculation'!$E$34)</f>
        <v xml:space="preserve">      -</v>
      </c>
      <c r="BQ47" s="41"/>
      <c r="BR47" s="60"/>
      <c r="BS47" s="42"/>
      <c r="BT47" s="43" t="str">
        <f>IF(BT43="      -","      -",BT43*8.34*'Limits Calculation'!$B$34)</f>
        <v xml:space="preserve">      -</v>
      </c>
      <c r="BU47" s="41" t="str">
        <f>IF(BU43="      -","      -",BU43*8.34*'Limits Calculation'!$B$34)</f>
        <v xml:space="preserve">      -</v>
      </c>
      <c r="BV47" s="41"/>
      <c r="BW47" s="41" t="str">
        <f>IF(BW43="      -","      -",BW43*0.0022*'Limits Calculation'!$E$34)</f>
        <v xml:space="preserve">      -</v>
      </c>
      <c r="BX47" s="41"/>
      <c r="BY47" s="60"/>
      <c r="BZ47" s="42"/>
      <c r="CA47" s="43" t="str">
        <f>IF(CA43="      -","      -",CA43*8.34*'Limits Calculation'!$B$34)</f>
        <v xml:space="preserve">      -</v>
      </c>
      <c r="CB47" s="41" t="str">
        <f>IF(CB43="      -","      -",CB43*8.34*'Limits Calculation'!$B$34)</f>
        <v xml:space="preserve">      -</v>
      </c>
      <c r="CC47" s="41"/>
      <c r="CD47" s="41" t="str">
        <f>IF(CD43="      -","      -",CD43*0.0022*'Limits Calculation'!$E$34)</f>
        <v xml:space="preserve">      -</v>
      </c>
      <c r="CE47" s="41"/>
      <c r="CF47" s="60"/>
      <c r="CG47" s="42"/>
      <c r="CH47" s="43" t="str">
        <f>IF(CH43="      -","      -",CH43*8.34*'Limits Calculation'!$B$34)</f>
        <v xml:space="preserve">      -</v>
      </c>
      <c r="CI47" s="41" t="str">
        <f>IF(CI43="      -","      -",CI43*8.34*'Limits Calculation'!$B$34)</f>
        <v xml:space="preserve">      -</v>
      </c>
      <c r="CJ47" s="41"/>
      <c r="CK47" s="41" t="str">
        <f>IF(CK43="      -","      -",CK43*0.0022*'Limits Calculation'!$E$34)</f>
        <v xml:space="preserve">      -</v>
      </c>
      <c r="CL47" s="41"/>
      <c r="CM47" s="60"/>
      <c r="CN47" s="42"/>
      <c r="CO47" s="43" t="str">
        <f>IF(CO43="      -","      -",CO43*8.34*'Limits Calculation'!$B$34)</f>
        <v xml:space="preserve">      -</v>
      </c>
      <c r="CP47" s="41" t="str">
        <f>IF(CP43="      -","      -",CP43*8.34*'Limits Calculation'!$B$34)</f>
        <v xml:space="preserve">      -</v>
      </c>
      <c r="CQ47" s="41"/>
      <c r="CR47" s="41" t="str">
        <f>IF(CR43="      -","      -",CR43*0.0022*'Limits Calculation'!$E$34)</f>
        <v xml:space="preserve">      -</v>
      </c>
      <c r="CS47" s="41"/>
      <c r="CT47" s="60"/>
      <c r="CU47" s="42"/>
      <c r="CV47" s="43" t="str">
        <f>IF(CV43="      -","      -",CV43*8.34*'Limits Calculation'!$B$34)</f>
        <v xml:space="preserve">      -</v>
      </c>
      <c r="CW47" s="41" t="str">
        <f>IF(CW43="      -","      -",CW43*8.34*'Limits Calculation'!$B$34)</f>
        <v xml:space="preserve">      -</v>
      </c>
      <c r="CX47" s="41"/>
      <c r="CY47" s="41" t="str">
        <f>IF(CY43="      -","      -",CY43*0.0022*'Limits Calculation'!$E$34)</f>
        <v xml:space="preserve">      -</v>
      </c>
      <c r="CZ47" s="41"/>
      <c r="DA47" s="60"/>
      <c r="DB47" s="42"/>
      <c r="DC47" s="43" t="str">
        <f>IF(DC43="      -","      -",DC43*8.34*'Limits Calculation'!$B$34)</f>
        <v xml:space="preserve">      -</v>
      </c>
      <c r="DD47" s="41" t="str">
        <f>IF(DD43="      -","      -",DD43*8.34*'Limits Calculation'!$B$34)</f>
        <v xml:space="preserve">      -</v>
      </c>
      <c r="DE47" s="41"/>
      <c r="DF47" s="41" t="str">
        <f>IF(DF43="      -","      -",DF43*0.0022*'Limits Calculation'!$E$34)</f>
        <v xml:space="preserve">      -</v>
      </c>
      <c r="DG47" s="41"/>
      <c r="DH47" s="60"/>
      <c r="DI47" s="42"/>
      <c r="DJ47" s="44" t="str">
        <f>IF(DJ43="      -","      -",DJ43*8.34*'Limits Calculation'!$B$34)</f>
        <v xml:space="preserve">      -</v>
      </c>
      <c r="DK47" s="45" t="str">
        <f>IF(DK43="      -","      -",DK43*8.34*'Limits Calculation'!$B$34)</f>
        <v xml:space="preserve">      -</v>
      </c>
      <c r="DL47" s="41"/>
      <c r="DM47" s="46" t="str">
        <f>IF(DM43="      -","      -",DM43*0.0022*'Limits Calculation'!$E$34)</f>
        <v xml:space="preserve">      -</v>
      </c>
      <c r="DN47" s="46"/>
      <c r="DO47" s="65"/>
      <c r="DP47" s="47"/>
      <c r="DQ47" s="48" t="str">
        <f>IF(DQ43="      -","      -",DQ43*8.34*'Limits Calculation'!$B$34)</f>
        <v xml:space="preserve">      -</v>
      </c>
      <c r="DR47" s="46" t="str">
        <f>IF(DR43="      -","      -",DR43*8.34*'Limits Calculation'!$B$34)</f>
        <v xml:space="preserve">      -</v>
      </c>
      <c r="DS47" s="41"/>
      <c r="DT47" s="46" t="str">
        <f>IF(DT43="      -","      -",DT43*0.0022*'Limits Calculation'!$E$34)</f>
        <v xml:space="preserve">      -</v>
      </c>
      <c r="DU47" s="46"/>
      <c r="DV47" s="65"/>
      <c r="DW47" s="47"/>
      <c r="DX47" s="48" t="str">
        <f>IF(DX43="      -","      -",DX43*8.34*'Limits Calculation'!$B$34)</f>
        <v xml:space="preserve">      -</v>
      </c>
      <c r="DY47" s="46" t="str">
        <f>IF(DY43="      -","      -",DY43*8.34*'Limits Calculation'!$B$34)</f>
        <v xml:space="preserve">      -</v>
      </c>
      <c r="DZ47" s="41"/>
      <c r="EA47" s="41" t="str">
        <f>IF(EA43="      -","      -",EA43*0.0022*'Limits Calculation'!$E$34)</f>
        <v xml:space="preserve">      -</v>
      </c>
      <c r="EB47" s="41"/>
      <c r="EC47" s="60"/>
      <c r="ED47" s="42"/>
      <c r="EE47" s="43" t="str">
        <f>IF(EE43="      -","      -",EE43*8.34*'Limits Calculation'!$B$34)</f>
        <v xml:space="preserve">      -</v>
      </c>
      <c r="EF47" s="41" t="str">
        <f>IF(EF43="      -","      -",EF43*8.34*'Limits Calculation'!$B$34)</f>
        <v xml:space="preserve">      -</v>
      </c>
      <c r="EG47" s="41"/>
      <c r="EH47" s="41" t="str">
        <f>IF(EH43="      -","      -",EH43*0.0022*'Limits Calculation'!$E$34)</f>
        <v xml:space="preserve">      -</v>
      </c>
      <c r="EI47" s="41"/>
      <c r="EJ47" s="60"/>
      <c r="EK47" s="42"/>
      <c r="EL47" s="43" t="str">
        <f>IF(EL43="      -","      -",EL43*8.34*'Limits Calculation'!$B$34)</f>
        <v xml:space="preserve">      -</v>
      </c>
      <c r="EM47" s="41" t="str">
        <f>IF(EM43="      -","      -",EM43*8.34*'Limits Calculation'!$B$34)</f>
        <v xml:space="preserve">      -</v>
      </c>
      <c r="EN47" s="41"/>
      <c r="EO47" s="41" t="str">
        <f>IF(EO43="      -","      -",EO43*0.0022*'Limits Calculation'!$E$34)</f>
        <v xml:space="preserve">      -</v>
      </c>
      <c r="EP47" s="41"/>
      <c r="EQ47" s="60"/>
      <c r="ER47" s="42"/>
      <c r="ES47" s="43" t="str">
        <f>IF(ES43="      -","      -",ES43*8.34*'Limits Calculation'!$B$34)</f>
        <v xml:space="preserve">      -</v>
      </c>
      <c r="ET47" s="41" t="str">
        <f>IF(ET43="      -","      -",ET43*8.34*'Limits Calculation'!$B$34)</f>
        <v xml:space="preserve">      -</v>
      </c>
      <c r="EU47" s="41"/>
      <c r="EV47" s="41" t="str">
        <f>IF(EV43="      -","      -",EV43*0.0022*'Limits Calculation'!$E$34)</f>
        <v xml:space="preserve">      -</v>
      </c>
      <c r="EW47" s="41"/>
      <c r="EX47" s="60"/>
      <c r="EY47" s="42"/>
      <c r="EZ47" s="43" t="str">
        <f>IF(EZ43="      -","      -",EZ43*8.34*'Limits Calculation'!$B$34)</f>
        <v xml:space="preserve">      -</v>
      </c>
      <c r="FA47" s="41" t="str">
        <f>IF(FA43="      -","      -",FA43*8.34*'Limits Calculation'!$B$34)</f>
        <v xml:space="preserve">      -</v>
      </c>
      <c r="FB47" s="41"/>
      <c r="FC47" s="41" t="str">
        <f>IF(FC43="      -","      -",FC43*0.0022*'Limits Calculation'!$E$34)</f>
        <v xml:space="preserve">      -</v>
      </c>
      <c r="FD47" s="41"/>
      <c r="FE47" s="60"/>
      <c r="FF47" s="42"/>
      <c r="FG47" s="43" t="str">
        <f>IF(FG43="      -","      -",FG43*8.34*'Limits Calculation'!$B$34)</f>
        <v xml:space="preserve">      -</v>
      </c>
      <c r="FH47" s="41" t="str">
        <f>IF(FH43="      -","      -",FH43*8.34*'Limits Calculation'!$B$34)</f>
        <v xml:space="preserve">      -</v>
      </c>
      <c r="FI47" s="41"/>
      <c r="FJ47" s="41" t="str">
        <f>IF(FJ43="      -","      -",FJ43*0.0022*'Limits Calculation'!$E$34)</f>
        <v xml:space="preserve">      -</v>
      </c>
      <c r="FK47" s="41"/>
      <c r="FL47" s="60"/>
      <c r="FM47" s="42"/>
      <c r="FN47" s="43" t="str">
        <f>IF(FN43="      -","      -",FN43*8.34*'Limits Calculation'!$B$34)</f>
        <v xml:space="preserve">      -</v>
      </c>
      <c r="FO47" s="41" t="str">
        <f>IF(FO43="      -","      -",FO43*8.34*'Limits Calculation'!$B$34)</f>
        <v xml:space="preserve">      -</v>
      </c>
      <c r="FP47" s="41"/>
      <c r="FQ47" s="41" t="str">
        <f>IF(FQ43="      -","      -",FQ43*0.0022*'Limits Calculation'!$E$34)</f>
        <v xml:space="preserve">      -</v>
      </c>
      <c r="FR47" s="41"/>
      <c r="FS47" s="60"/>
      <c r="FT47" s="42"/>
      <c r="FU47" s="43" t="str">
        <f>IF(FU43="      -","      -",FU43*8.34*'Limits Calculation'!$B$34)</f>
        <v xml:space="preserve">      -</v>
      </c>
      <c r="FV47" s="41" t="str">
        <f>IF(FV43="      -","      -",FV43*8.34*'Limits Calculation'!$B$34)</f>
        <v xml:space="preserve">      -</v>
      </c>
      <c r="FW47" s="41"/>
      <c r="FX47" s="41" t="str">
        <f>IF(FX43="      -","      -",FX43*0.0022*'Limits Calculation'!$E$34)</f>
        <v xml:space="preserve">      -</v>
      </c>
      <c r="FY47" s="41"/>
      <c r="FZ47" s="60"/>
      <c r="GA47" s="42"/>
      <c r="GB47" s="43" t="str">
        <f>IF(GB43="      -","      -",GB43*8.34*'Limits Calculation'!$B$34)</f>
        <v xml:space="preserve">      -</v>
      </c>
      <c r="GC47" s="41" t="str">
        <f>IF(GC43="      -","      -",GC43*8.34*'Limits Calculation'!$B$34)</f>
        <v xml:space="preserve">      -</v>
      </c>
      <c r="GD47" s="41"/>
      <c r="GE47" s="41" t="str">
        <f>IF(GE43="      -","      -",GE43*0.0022*'Limits Calculation'!$E$34)</f>
        <v xml:space="preserve">      -</v>
      </c>
      <c r="GF47" s="41"/>
      <c r="GG47" s="60"/>
      <c r="GH47" s="42"/>
      <c r="GI47" s="43" t="str">
        <f>IF(GI43="      -","      -",GI43*8.34*'Limits Calculation'!$B$34)</f>
        <v xml:space="preserve">      -</v>
      </c>
      <c r="GJ47" s="41" t="str">
        <f>IF(GJ43="      -","      -",GJ43*8.34*'Limits Calculation'!$B$34)</f>
        <v xml:space="preserve">      -</v>
      </c>
      <c r="GK47" s="41"/>
      <c r="GL47" s="41" t="str">
        <f>IF(GL43="      -","      -",GL43*0.0022*'Limits Calculation'!$E$34)</f>
        <v xml:space="preserve">      -</v>
      </c>
      <c r="GM47" s="41"/>
      <c r="GN47" s="60"/>
      <c r="GO47" s="42"/>
      <c r="GP47" s="43" t="str">
        <f>IF(GP43="      -","      -",GP43*8.34*'Limits Calculation'!$B$34)</f>
        <v xml:space="preserve">      -</v>
      </c>
      <c r="GQ47" s="41" t="str">
        <f>IF(GQ43="      -","      -",GQ43*8.34*'Limits Calculation'!$B$34)</f>
        <v xml:space="preserve">      -</v>
      </c>
      <c r="GR47" s="41"/>
      <c r="GS47" s="41" t="str">
        <f>IF(GS43="      -","      -",GS43*0.0022*'Limits Calculation'!$E$34)</f>
        <v xml:space="preserve">      -</v>
      </c>
      <c r="GT47" s="41"/>
      <c r="GU47" s="60"/>
      <c r="GV47" s="42"/>
      <c r="GW47" s="43" t="str">
        <f>IF(GW43="      -","      -",GW43*8.34*'Limits Calculation'!$B$34)</f>
        <v xml:space="preserve">      -</v>
      </c>
      <c r="GX47" s="41" t="str">
        <f>IF(GX43="      -","      -",GX43*8.34*'Limits Calculation'!$B$34)</f>
        <v xml:space="preserve">      -</v>
      </c>
      <c r="GY47" s="41"/>
      <c r="GZ47" s="41" t="str">
        <f>IF(GZ43="      -","      -",GZ43*0.0022*'Limits Calculation'!$E$34)</f>
        <v xml:space="preserve">      -</v>
      </c>
      <c r="HA47" s="41"/>
      <c r="HB47" s="60"/>
      <c r="HC47" s="42"/>
      <c r="HD47" s="43" t="str">
        <f>IF(HD43="      -","      -",HD43*8.34*'Limits Calculation'!$B$34)</f>
        <v xml:space="preserve">      -</v>
      </c>
      <c r="HE47" s="41" t="str">
        <f>IF(HE43="      -","      -",HE43*8.34*'Limits Calculation'!$B$34)</f>
        <v xml:space="preserve">      -</v>
      </c>
      <c r="HF47" s="41"/>
      <c r="HG47" s="41" t="str">
        <f>IF(HG43="      -","      -",HG43*0.0022*'Limits Calculation'!$E$34)</f>
        <v xml:space="preserve">      -</v>
      </c>
      <c r="HH47" s="41"/>
      <c r="HI47" s="60"/>
      <c r="HJ47" s="42"/>
      <c r="HK47" s="43" t="str">
        <f>IF(HK43="      -","      -",HK43*8.34*'Limits Calculation'!$B$34)</f>
        <v xml:space="preserve">      -</v>
      </c>
      <c r="HL47" s="41" t="str">
        <f>IF(HL43="      -","      -",HL43*8.34*'Limits Calculation'!$B$34)</f>
        <v xml:space="preserve">      -</v>
      </c>
      <c r="HM47" s="41"/>
      <c r="HN47" s="41" t="str">
        <f>IF(HN43="      -","      -",HN43*0.0022*'Limits Calculation'!$E$34)</f>
        <v xml:space="preserve">      -</v>
      </c>
      <c r="HO47" s="41"/>
      <c r="HP47" s="60"/>
      <c r="HQ47" s="42"/>
      <c r="HR47" s="43" t="str">
        <f>IF(HR43="      -","      -",HR43*8.34*'Limits Calculation'!$B$34)</f>
        <v xml:space="preserve">      -</v>
      </c>
      <c r="HS47" s="41" t="str">
        <f>IF(HS43="      -","      -",HS43*8.34*'Limits Calculation'!$B$34)</f>
        <v xml:space="preserve">      -</v>
      </c>
      <c r="HT47" s="41"/>
      <c r="HU47" s="41" t="str">
        <f>IF(HU43="      -","      -",HU43*0.0022*'Limits Calculation'!$E$34)</f>
        <v xml:space="preserve">      -</v>
      </c>
      <c r="HV47" s="41"/>
      <c r="HW47" s="60"/>
      <c r="HX47" s="42"/>
      <c r="HY47" s="43" t="str">
        <f>IF(HY43="      -","      -",HY43*8.34*'Limits Calculation'!$B$34)</f>
        <v xml:space="preserve">      -</v>
      </c>
      <c r="HZ47" s="41" t="str">
        <f>IF(HZ43="      -","      -",HZ43*8.34*'Limits Calculation'!$B$34)</f>
        <v xml:space="preserve">      -</v>
      </c>
      <c r="IA47" s="41"/>
      <c r="IB47" s="41" t="str">
        <f>IF(IB43="      -","      -",IB43*0.0022*'Limits Calculation'!$E$34)</f>
        <v xml:space="preserve">      -</v>
      </c>
      <c r="IC47" s="41"/>
      <c r="ID47" s="60"/>
      <c r="IE47" s="42"/>
      <c r="IF47" s="43" t="str">
        <f>IF(IF43="      -","      -",IF43*8.34*'Limits Calculation'!$B$34)</f>
        <v xml:space="preserve">      -</v>
      </c>
      <c r="IG47" s="41" t="str">
        <f>IF(IG43="      -","      -",IG43*8.34*'Limits Calculation'!$B$34)</f>
        <v xml:space="preserve">      -</v>
      </c>
      <c r="IH47" s="41"/>
      <c r="II47" s="41" t="str">
        <f>IF(II43="      -","      -",II43*0.0022*'Limits Calculation'!$E$34)</f>
        <v xml:space="preserve">      -</v>
      </c>
      <c r="IJ47" s="41"/>
      <c r="IK47" s="60"/>
      <c r="IL47" s="42"/>
      <c r="IM47" s="43" t="str">
        <f>IF(IM43="      -","      -",IM43*8.34*'Limits Calculation'!$B$34)</f>
        <v xml:space="preserve">      -</v>
      </c>
      <c r="IN47" s="41" t="str">
        <f>IF(IN43="      -","      -",IN43*8.34*'Limits Calculation'!$B$34)</f>
        <v xml:space="preserve">      -</v>
      </c>
      <c r="IO47" s="41"/>
      <c r="IP47" s="41" t="str">
        <f>IF(IP43="      -","      -",IP43*0.0022*'Limits Calculation'!$E$34)</f>
        <v xml:space="preserve">      -</v>
      </c>
      <c r="IQ47" s="41"/>
      <c r="IR47" s="60"/>
      <c r="IS47" s="42"/>
      <c r="IT47" s="43" t="str">
        <f>IF(IT43="      -","      -",IT43*8.34*'Limits Calculation'!$B$34)</f>
        <v xml:space="preserve">      -</v>
      </c>
      <c r="IU47" s="41" t="str">
        <f>IF(IU43="      -","      -",IU43*8.34*'Limits Calculation'!$B$34)</f>
        <v xml:space="preserve">      -</v>
      </c>
      <c r="IV47" s="41"/>
      <c r="IW47" s="41" t="str">
        <f>IF(IW43="      -","      -",IW43*0.0022*'Limits Calculation'!$E$34)</f>
        <v xml:space="preserve">      -</v>
      </c>
      <c r="IX47" s="41"/>
      <c r="IY47" s="60"/>
      <c r="IZ47" s="42"/>
    </row>
    <row r="48" spans="1:260" x14ac:dyDescent="0.2">
      <c r="A48" s="20" t="s">
        <v>171</v>
      </c>
      <c r="B48" s="12"/>
      <c r="C48" s="13" t="str">
        <f>IF(OR(B43="      -",C43="      -"),"      -",((B43-C43)/B43)*100)</f>
        <v xml:space="preserve">      -</v>
      </c>
      <c r="D48" s="10"/>
      <c r="E48" s="10"/>
      <c r="F48" s="10"/>
      <c r="G48" s="61"/>
      <c r="H48" s="11"/>
      <c r="I48" s="12"/>
      <c r="J48" s="13" t="str">
        <f>IF(OR(I43="      -",J43="      -"),"      -",((I43-J43)/I43)*100)</f>
        <v xml:space="preserve">      -</v>
      </c>
      <c r="K48" s="10"/>
      <c r="L48" s="10"/>
      <c r="M48" s="10"/>
      <c r="N48" s="61"/>
      <c r="O48" s="11"/>
      <c r="P48" s="12"/>
      <c r="Q48" s="13" t="str">
        <f>IF(OR(P43="      -",Q43="      -"),"      -",((P43-Q43)/P43)*100)</f>
        <v xml:space="preserve">      -</v>
      </c>
      <c r="R48" s="10"/>
      <c r="S48" s="10"/>
      <c r="T48" s="10"/>
      <c r="U48" s="61"/>
      <c r="V48" s="11"/>
      <c r="W48" s="12"/>
      <c r="X48" s="13" t="str">
        <f>IF(OR(W43="      -",X43="      -"),"      -",((W43-X43)/W43)*100)</f>
        <v xml:space="preserve">      -</v>
      </c>
      <c r="Y48" s="10"/>
      <c r="Z48" s="10"/>
      <c r="AA48" s="10"/>
      <c r="AB48" s="61"/>
      <c r="AC48" s="11"/>
      <c r="AD48" s="12"/>
      <c r="AE48" s="13" t="str">
        <f>IF(OR(AD43="      -",AE43="      -"),"      -",((AD43-AE43)/AD43)*100)</f>
        <v xml:space="preserve">      -</v>
      </c>
      <c r="AF48" s="10"/>
      <c r="AG48" s="10"/>
      <c r="AH48" s="10"/>
      <c r="AI48" s="61"/>
      <c r="AJ48" s="11"/>
      <c r="AK48" s="12"/>
      <c r="AL48" s="13" t="str">
        <f>IF(OR(AK43="      -",AL43="      -"),"      -",((AK43-AL43)/AK43)*100)</f>
        <v xml:space="preserve">      -</v>
      </c>
      <c r="AM48" s="10"/>
      <c r="AN48" s="10"/>
      <c r="AO48" s="10"/>
      <c r="AP48" s="61"/>
      <c r="AQ48" s="11"/>
      <c r="AR48" s="12"/>
      <c r="AS48" s="13" t="str">
        <f>IF(OR(AR43="      -",AS43="      -"),"      -",((AR43-AS43)/AR43)*100)</f>
        <v xml:space="preserve">      -</v>
      </c>
      <c r="AT48" s="10"/>
      <c r="AU48" s="10"/>
      <c r="AV48" s="10"/>
      <c r="AW48" s="61"/>
      <c r="AX48" s="11"/>
      <c r="AY48" s="12"/>
      <c r="AZ48" s="13" t="str">
        <f>IF(OR(AY43="      -",AZ43="      -"),"      -",((AY43-AZ43)/AY43)*100)</f>
        <v xml:space="preserve">      -</v>
      </c>
      <c r="BA48" s="10"/>
      <c r="BB48" s="10"/>
      <c r="BC48" s="10"/>
      <c r="BD48" s="61"/>
      <c r="BE48" s="11"/>
      <c r="BF48" s="12"/>
      <c r="BG48" s="13" t="str">
        <f>IF(OR(BF43="      -",BG43="      -"),"      -",((BF43-BG43)/BF43)*100)</f>
        <v xml:space="preserve">      -</v>
      </c>
      <c r="BH48" s="10"/>
      <c r="BI48" s="10"/>
      <c r="BJ48" s="10"/>
      <c r="BK48" s="61"/>
      <c r="BL48" s="11"/>
      <c r="BM48" s="12"/>
      <c r="BN48" s="13" t="str">
        <f>IF(OR(BM43="      -",BN43="      -"),"      -",((BM43-BN43)/BM43)*100)</f>
        <v xml:space="preserve">      -</v>
      </c>
      <c r="BO48" s="10"/>
      <c r="BP48" s="10"/>
      <c r="BQ48" s="10"/>
      <c r="BR48" s="61"/>
      <c r="BS48" s="11"/>
      <c r="BT48" s="12"/>
      <c r="BU48" s="13" t="str">
        <f>IF(OR(BT43="      -",BU43="      -"),"      -",((BT43-BU43)/BT43)*100)</f>
        <v xml:space="preserve">      -</v>
      </c>
      <c r="BV48" s="10"/>
      <c r="BW48" s="10"/>
      <c r="BX48" s="10"/>
      <c r="BY48" s="61"/>
      <c r="BZ48" s="11"/>
      <c r="CA48" s="12"/>
      <c r="CB48" s="13" t="str">
        <f>IF(OR(CA43="      -",CB43="      -"),"      -",((CA43-CB43)/CA43)*100)</f>
        <v xml:space="preserve">      -</v>
      </c>
      <c r="CC48" s="10"/>
      <c r="CD48" s="10"/>
      <c r="CE48" s="10"/>
      <c r="CF48" s="61"/>
      <c r="CG48" s="11"/>
      <c r="CH48" s="12"/>
      <c r="CI48" s="13" t="str">
        <f>IF(OR(CH43="      -",CI43="      -"),"      -",((CH43-CI43)/CH43)*100)</f>
        <v xml:space="preserve">      -</v>
      </c>
      <c r="CJ48" s="10"/>
      <c r="CK48" s="10"/>
      <c r="CL48" s="10"/>
      <c r="CM48" s="61"/>
      <c r="CN48" s="11"/>
      <c r="CO48" s="12"/>
      <c r="CP48" s="13" t="str">
        <f>IF(OR(CO43="      -",CP43="      -"),"      -",((CO43-CP43)/CO43)*100)</f>
        <v xml:space="preserve">      -</v>
      </c>
      <c r="CQ48" s="10"/>
      <c r="CR48" s="10"/>
      <c r="CS48" s="10"/>
      <c r="CT48" s="61"/>
      <c r="CU48" s="11"/>
      <c r="CV48" s="12"/>
      <c r="CW48" s="13" t="str">
        <f>IF(OR(CV43="      -",CW43="      -"),"      -",((CV43-CW43)/CV43)*100)</f>
        <v xml:space="preserve">      -</v>
      </c>
      <c r="CX48" s="10"/>
      <c r="CY48" s="10"/>
      <c r="CZ48" s="10"/>
      <c r="DA48" s="61"/>
      <c r="DB48" s="11"/>
      <c r="DC48" s="12"/>
      <c r="DD48" s="13" t="str">
        <f>IF(OR(DC43="      -",DD43="      -"),"      -",((DC43-DD43)/DC43)*100)</f>
        <v xml:space="preserve">      -</v>
      </c>
      <c r="DE48" s="10"/>
      <c r="DF48" s="10"/>
      <c r="DG48" s="10"/>
      <c r="DH48" s="61"/>
      <c r="DI48" s="11"/>
      <c r="DJ48" s="27"/>
      <c r="DK48" s="31" t="str">
        <f>IF(OR(DJ43="      -",DK43="      -"),"      -",((DJ43-DK43)/DJ43)*100)</f>
        <v xml:space="preserve">      -</v>
      </c>
      <c r="DL48" s="10"/>
      <c r="DM48" s="32"/>
      <c r="DN48" s="32"/>
      <c r="DO48" s="64"/>
      <c r="DP48" s="33"/>
      <c r="DQ48" s="36"/>
      <c r="DR48" s="31" t="str">
        <f>IF(OR(DQ43="      -",DR43="      -"),"      -",((DQ43-DR43)/DQ43)*100)</f>
        <v xml:space="preserve">      -</v>
      </c>
      <c r="DS48" s="10"/>
      <c r="DT48" s="32"/>
      <c r="DU48" s="32"/>
      <c r="DV48" s="64"/>
      <c r="DW48" s="33"/>
      <c r="DX48" s="36"/>
      <c r="DY48" s="50" t="str">
        <f>IF(OR(DX43="      -",DY43="      -"),"      -",((DX43-DY43)/DX43)*100)</f>
        <v xml:space="preserve">      -</v>
      </c>
      <c r="DZ48" s="10"/>
      <c r="EA48" s="10"/>
      <c r="EB48" s="10"/>
      <c r="EC48" s="61"/>
      <c r="ED48" s="11"/>
      <c r="EE48" s="12"/>
      <c r="EF48" s="13" t="str">
        <f>IF(OR(EE43="      -",EF43="      -"),"      -",((EE43-EF43)/EE43)*100)</f>
        <v xml:space="preserve">      -</v>
      </c>
      <c r="EG48" s="10"/>
      <c r="EH48" s="10"/>
      <c r="EI48" s="10"/>
      <c r="EJ48" s="61"/>
      <c r="EK48" s="11"/>
      <c r="EL48" s="12"/>
      <c r="EM48" s="13" t="str">
        <f>IF(OR(EL43="      -",EM43="      -"),"      -",((EL43-EM43)/EL43)*100)</f>
        <v xml:space="preserve">      -</v>
      </c>
      <c r="EN48" s="10"/>
      <c r="EO48" s="10"/>
      <c r="EP48" s="10"/>
      <c r="EQ48" s="61"/>
      <c r="ER48" s="11"/>
      <c r="ES48" s="12"/>
      <c r="ET48" s="13" t="str">
        <f>IF(OR(ES43="      -",ET43="      -"),"      -",((ES43-ET43)/ES43)*100)</f>
        <v xml:space="preserve">      -</v>
      </c>
      <c r="EU48" s="10"/>
      <c r="EV48" s="10"/>
      <c r="EW48" s="10"/>
      <c r="EX48" s="61"/>
      <c r="EY48" s="11"/>
      <c r="EZ48" s="12"/>
      <c r="FA48" s="13" t="str">
        <f>IF(OR(EZ43="      -",FA43="      -"),"      -",((EZ43-FA43)/EZ43)*100)</f>
        <v xml:space="preserve">      -</v>
      </c>
      <c r="FB48" s="10"/>
      <c r="FC48" s="10"/>
      <c r="FD48" s="10"/>
      <c r="FE48" s="61"/>
      <c r="FF48" s="11"/>
      <c r="FG48" s="12"/>
      <c r="FH48" s="13" t="str">
        <f>IF(OR(FG43="      -",FH43="      -"),"      -",((FG43-FH43)/FG43)*100)</f>
        <v xml:space="preserve">      -</v>
      </c>
      <c r="FI48" s="10"/>
      <c r="FJ48" s="10"/>
      <c r="FK48" s="10"/>
      <c r="FL48" s="61"/>
      <c r="FM48" s="11"/>
      <c r="FN48" s="12"/>
      <c r="FO48" s="13" t="str">
        <f>IF(OR(FN43="      -",FO43="      -"),"      -",((FN43-FO43)/FN43)*100)</f>
        <v xml:space="preserve">      -</v>
      </c>
      <c r="FP48" s="10"/>
      <c r="FQ48" s="10"/>
      <c r="FR48" s="10"/>
      <c r="FS48" s="61"/>
      <c r="FT48" s="11"/>
      <c r="FU48" s="12"/>
      <c r="FV48" s="13" t="str">
        <f>IF(OR(FU43="      -",FV43="      -"),"      -",((FU43-FV43)/FU43)*100)</f>
        <v xml:space="preserve">      -</v>
      </c>
      <c r="FW48" s="10"/>
      <c r="FX48" s="10"/>
      <c r="FY48" s="10"/>
      <c r="FZ48" s="61"/>
      <c r="GA48" s="11"/>
      <c r="GB48" s="12"/>
      <c r="GC48" s="13" t="str">
        <f>IF(OR(GB43="      -",GC43="      -"),"      -",((GB43-GC43)/GB43)*100)</f>
        <v xml:space="preserve">      -</v>
      </c>
      <c r="GD48" s="10"/>
      <c r="GE48" s="10"/>
      <c r="GF48" s="10"/>
      <c r="GG48" s="61"/>
      <c r="GH48" s="11"/>
      <c r="GI48" s="12"/>
      <c r="GJ48" s="13" t="str">
        <f>IF(OR(GI43="      -",GJ43="      -"),"      -",((GI43-GJ43)/GI43)*100)</f>
        <v xml:space="preserve">      -</v>
      </c>
      <c r="GK48" s="10"/>
      <c r="GL48" s="10"/>
      <c r="GM48" s="10"/>
      <c r="GN48" s="61"/>
      <c r="GO48" s="11"/>
      <c r="GP48" s="12"/>
      <c r="GQ48" s="13" t="str">
        <f>IF(OR(GP43="      -",GQ43="      -"),"      -",((GP43-GQ43)/GP43)*100)</f>
        <v xml:space="preserve">      -</v>
      </c>
      <c r="GR48" s="10"/>
      <c r="GS48" s="10"/>
      <c r="GT48" s="10"/>
      <c r="GU48" s="61"/>
      <c r="GV48" s="11"/>
      <c r="GW48" s="12"/>
      <c r="GX48" s="13" t="str">
        <f>IF(OR(GW43="      -",GX43="      -"),"      -",((GW43-GX43)/GW43)*100)</f>
        <v xml:space="preserve">      -</v>
      </c>
      <c r="GY48" s="10"/>
      <c r="GZ48" s="10"/>
      <c r="HA48" s="10"/>
      <c r="HB48" s="61"/>
      <c r="HC48" s="11"/>
      <c r="HD48" s="12"/>
      <c r="HE48" s="13" t="str">
        <f>IF(OR(HD43="      -",HE43="      -"),"      -",((HD43-HE43)/HD43)*100)</f>
        <v xml:space="preserve">      -</v>
      </c>
      <c r="HF48" s="10"/>
      <c r="HG48" s="10"/>
      <c r="HH48" s="10"/>
      <c r="HI48" s="61"/>
      <c r="HJ48" s="11"/>
      <c r="HK48" s="12"/>
      <c r="HL48" s="13" t="str">
        <f>IF(OR(HK43="      -",HL43="      -"),"      -",((HK43-HL43)/HK43)*100)</f>
        <v xml:space="preserve">      -</v>
      </c>
      <c r="HM48" s="10"/>
      <c r="HN48" s="10"/>
      <c r="HO48" s="10"/>
      <c r="HP48" s="61"/>
      <c r="HQ48" s="11"/>
      <c r="HR48" s="12"/>
      <c r="HS48" s="13" t="str">
        <f>IF(OR(HR43="      -",HS43="      -"),"      -",((HR43-HS43)/HR43)*100)</f>
        <v xml:space="preserve">      -</v>
      </c>
      <c r="HT48" s="10"/>
      <c r="HU48" s="10"/>
      <c r="HV48" s="10"/>
      <c r="HW48" s="61"/>
      <c r="HX48" s="11"/>
      <c r="HY48" s="12"/>
      <c r="HZ48" s="13" t="str">
        <f>IF(OR(HY43="      -",HZ43="      -"),"      -",((HY43-HZ43)/HY43)*100)</f>
        <v xml:space="preserve">      -</v>
      </c>
      <c r="IA48" s="10"/>
      <c r="IB48" s="10"/>
      <c r="IC48" s="10"/>
      <c r="ID48" s="61"/>
      <c r="IE48" s="11"/>
      <c r="IF48" s="12"/>
      <c r="IG48" s="13" t="str">
        <f>IF(OR(IF43="      -",IG43="      -"),"      -",((IF43-IG43)/IF43)*100)</f>
        <v xml:space="preserve">      -</v>
      </c>
      <c r="IH48" s="10"/>
      <c r="II48" s="10"/>
      <c r="IJ48" s="10"/>
      <c r="IK48" s="61"/>
      <c r="IL48" s="11"/>
      <c r="IM48" s="12"/>
      <c r="IN48" s="13" t="str">
        <f>IF(OR(IM43="      -",IN43="      -"),"      -",((IM43-IN43)/IM43)*100)</f>
        <v xml:space="preserve">      -</v>
      </c>
      <c r="IO48" s="10"/>
      <c r="IP48" s="10"/>
      <c r="IQ48" s="10"/>
      <c r="IR48" s="61"/>
      <c r="IS48" s="11"/>
      <c r="IT48" s="12"/>
      <c r="IU48" s="13" t="str">
        <f>IF(OR(IT43="      -",IU43="      -"),"      -",((IT43-IU43)/IT43)*100)</f>
        <v xml:space="preserve">      -</v>
      </c>
      <c r="IV48" s="10"/>
      <c r="IW48" s="10"/>
      <c r="IX48" s="10"/>
      <c r="IY48" s="61"/>
      <c r="IZ48" s="11"/>
    </row>
    <row r="49" spans="1:260" ht="15.75" thickBot="1" x14ac:dyDescent="0.25">
      <c r="A49" s="21" t="s">
        <v>172</v>
      </c>
      <c r="B49" s="7"/>
      <c r="C49" s="8"/>
      <c r="D49" s="8"/>
      <c r="E49" s="14" t="str">
        <f>IF(OR(B47="      -",E47="      -"),"      -",IF(B47=0,"      -",E47*100/B47))</f>
        <v xml:space="preserve">      -</v>
      </c>
      <c r="F49" s="8"/>
      <c r="G49" s="62"/>
      <c r="H49" s="9"/>
      <c r="I49" s="7"/>
      <c r="J49" s="8"/>
      <c r="K49" s="8"/>
      <c r="L49" s="14" t="str">
        <f>IF(OR(I47="      -",L47="      -"),"      -",IF(I47=0,"      -",L47*100/I47))</f>
        <v xml:space="preserve">      -</v>
      </c>
      <c r="M49" s="8"/>
      <c r="N49" s="62"/>
      <c r="O49" s="9"/>
      <c r="P49" s="7"/>
      <c r="Q49" s="8"/>
      <c r="R49" s="8"/>
      <c r="S49" s="14" t="str">
        <f>IF(OR(P47="      -",S47="      -"),"      -",IF(P47=0,"      -",S47*100/P47))</f>
        <v xml:space="preserve">      -</v>
      </c>
      <c r="T49" s="8"/>
      <c r="U49" s="62"/>
      <c r="V49" s="9"/>
      <c r="W49" s="7"/>
      <c r="X49" s="8"/>
      <c r="Y49" s="8"/>
      <c r="Z49" s="14" t="str">
        <f>IF(OR(W47="      -",Z47="      -"),"      -",IF(W47=0,"      -",Z47*100/W47))</f>
        <v xml:space="preserve">      -</v>
      </c>
      <c r="AA49" s="8"/>
      <c r="AB49" s="62"/>
      <c r="AC49" s="9"/>
      <c r="AD49" s="7"/>
      <c r="AE49" s="8"/>
      <c r="AF49" s="8"/>
      <c r="AG49" s="8" t="s">
        <v>170</v>
      </c>
      <c r="AH49" s="8"/>
      <c r="AI49" s="62"/>
      <c r="AJ49" s="9"/>
      <c r="AK49" s="7"/>
      <c r="AL49" s="8"/>
      <c r="AM49" s="8"/>
      <c r="AN49" s="14" t="str">
        <f>IF(OR(AK47="      -",AN47="      -"),"      -",IF(AK47=0,"      -",AN47*100/AK47))</f>
        <v xml:space="preserve">      -</v>
      </c>
      <c r="AO49" s="8"/>
      <c r="AP49" s="62"/>
      <c r="AQ49" s="9"/>
      <c r="AR49" s="7"/>
      <c r="AS49" s="8"/>
      <c r="AT49" s="8"/>
      <c r="AU49" s="14" t="str">
        <f>IF(OR(AR47="      -",AU47="      -"),"      -",IF(AR47=0,"      -",AU47*100/AR47))</f>
        <v xml:space="preserve">      -</v>
      </c>
      <c r="AV49" s="8"/>
      <c r="AW49" s="62"/>
      <c r="AX49" s="9"/>
      <c r="AY49" s="7"/>
      <c r="AZ49" s="8"/>
      <c r="BA49" s="8"/>
      <c r="BB49" s="14" t="str">
        <f>IF(OR(AY47="      -",BB47="      -"),"      -",IF(AY47=0,"      -",BB47*100/AY47))</f>
        <v xml:space="preserve">      -</v>
      </c>
      <c r="BC49" s="8"/>
      <c r="BD49" s="62"/>
      <c r="BE49" s="9"/>
      <c r="BF49" s="7"/>
      <c r="BG49" s="8"/>
      <c r="BH49" s="8"/>
      <c r="BI49" s="14" t="str">
        <f>IF(OR(BF47="      -",BI47="      -"),"      -",IF(BF47=0,"      -",BI47*100/BF47))</f>
        <v xml:space="preserve">      -</v>
      </c>
      <c r="BJ49" s="8"/>
      <c r="BK49" s="62"/>
      <c r="BL49" s="9"/>
      <c r="BM49" s="7"/>
      <c r="BN49" s="8"/>
      <c r="BO49" s="8"/>
      <c r="BP49" s="14" t="str">
        <f>IF(OR(BM47="      -",BP47="      -"),"      -",IF(BM47=0,"      -",BP47*100/BM47))</f>
        <v xml:space="preserve">      -</v>
      </c>
      <c r="BQ49" s="8"/>
      <c r="BR49" s="62"/>
      <c r="BS49" s="9"/>
      <c r="BT49" s="7"/>
      <c r="BU49" s="8"/>
      <c r="BV49" s="8"/>
      <c r="BW49" s="14" t="str">
        <f>IF(OR(BT47="      -",BW47="      -"),"      -",IF(BT47=0,"      -",BW47*100/BT47))</f>
        <v xml:space="preserve">      -</v>
      </c>
      <c r="BX49" s="8"/>
      <c r="BY49" s="62"/>
      <c r="BZ49" s="9"/>
      <c r="CA49" s="7"/>
      <c r="CB49" s="8"/>
      <c r="CC49" s="8"/>
      <c r="CD49" s="14" t="str">
        <f>IF(OR(CA47="      -",CD47="      -"),"      -",IF(CA47=0,"      -",CD47*100/CA47))</f>
        <v xml:space="preserve">      -</v>
      </c>
      <c r="CE49" s="8"/>
      <c r="CF49" s="62"/>
      <c r="CG49" s="9"/>
      <c r="CH49" s="7"/>
      <c r="CI49" s="8"/>
      <c r="CJ49" s="8"/>
      <c r="CK49" s="8" t="s">
        <v>170</v>
      </c>
      <c r="CL49" s="8"/>
      <c r="CM49" s="62"/>
      <c r="CN49" s="9"/>
      <c r="CO49" s="7"/>
      <c r="CP49" s="8"/>
      <c r="CQ49" s="8"/>
      <c r="CR49" s="8" t="s">
        <v>170</v>
      </c>
      <c r="CS49" s="8"/>
      <c r="CT49" s="62"/>
      <c r="CU49" s="9"/>
      <c r="CV49" s="7"/>
      <c r="CW49" s="8"/>
      <c r="CX49" s="8"/>
      <c r="CY49" s="8" t="s">
        <v>170</v>
      </c>
      <c r="CZ49" s="8"/>
      <c r="DA49" s="62"/>
      <c r="DB49" s="9"/>
      <c r="DC49" s="7"/>
      <c r="DD49" s="8"/>
      <c r="DE49" s="8"/>
      <c r="DF49" s="8" t="s">
        <v>170</v>
      </c>
      <c r="DG49" s="8"/>
      <c r="DH49" s="62"/>
      <c r="DI49" s="9"/>
      <c r="DJ49" s="29"/>
      <c r="DK49" s="30"/>
      <c r="DL49" s="8"/>
      <c r="DM49" s="8" t="s">
        <v>170</v>
      </c>
      <c r="DN49" s="34"/>
      <c r="DO49" s="66"/>
      <c r="DP49" s="35"/>
      <c r="DQ49" s="37"/>
      <c r="DR49" s="34"/>
      <c r="DS49" s="8"/>
      <c r="DT49" s="38" t="str">
        <f>IF(OR(DQ47="      -",DT47="      -"),"      -",IF(DQ47=0,"      -",DT47*100/DQ47))</f>
        <v xml:space="preserve">      -</v>
      </c>
      <c r="DU49" s="34"/>
      <c r="DV49" s="66"/>
      <c r="DW49" s="35"/>
      <c r="DX49" s="37"/>
      <c r="DY49" s="34"/>
      <c r="DZ49" s="8"/>
      <c r="EA49" s="14" t="str">
        <f>IF(OR(DX47="      -",EA47="      -"),"      -",IF(DX47=0,"      -",EA47*100/DX47))</f>
        <v xml:space="preserve">      -</v>
      </c>
      <c r="EB49" s="8"/>
      <c r="EC49" s="62"/>
      <c r="ED49" s="9"/>
      <c r="EE49" s="7"/>
      <c r="EF49" s="8"/>
      <c r="EG49" s="8"/>
      <c r="EH49" s="14" t="str">
        <f>IF(OR(EE47="      -",EH47="      -"),"      -",IF(EE47=0,"      -",EH47*100/EE47))</f>
        <v xml:space="preserve">      -</v>
      </c>
      <c r="EI49" s="8"/>
      <c r="EJ49" s="62"/>
      <c r="EK49" s="9"/>
      <c r="EL49" s="7"/>
      <c r="EM49" s="8"/>
      <c r="EN49" s="8"/>
      <c r="EO49" s="14" t="str">
        <f>IF(OR(EL47="      -",EO47="      -"),"      -",IF(EL47=0,"      -",EO47*100/EL47))</f>
        <v xml:space="preserve">      -</v>
      </c>
      <c r="EP49" s="8"/>
      <c r="EQ49" s="62"/>
      <c r="ER49" s="9"/>
      <c r="ES49" s="7"/>
      <c r="ET49" s="8"/>
      <c r="EU49" s="8"/>
      <c r="EV49" s="14" t="str">
        <f>IF(OR(ES47="      -",EV47="      -"),"      -",IF(ES47=0,"      -",EV47*100/ES47))</f>
        <v xml:space="preserve">      -</v>
      </c>
      <c r="EW49" s="8"/>
      <c r="EX49" s="62"/>
      <c r="EY49" s="9"/>
      <c r="EZ49" s="7"/>
      <c r="FA49" s="8"/>
      <c r="FB49" s="8"/>
      <c r="FC49" s="14" t="str">
        <f>IF(OR(EZ47="      -",FC47="      -"),"      -",IF(EZ47=0,"      -",FC47*100/EZ47))</f>
        <v xml:space="preserve">      -</v>
      </c>
      <c r="FD49" s="8"/>
      <c r="FE49" s="62"/>
      <c r="FF49" s="9"/>
      <c r="FG49" s="7"/>
      <c r="FH49" s="8"/>
      <c r="FI49" s="8"/>
      <c r="FJ49" s="14" t="str">
        <f>IF(OR(FG47="      -",FJ47="      -"),"      -",IF(FG47=0,"      -",FJ47*100/FG47))</f>
        <v xml:space="preserve">      -</v>
      </c>
      <c r="FK49" s="8"/>
      <c r="FL49" s="62"/>
      <c r="FM49" s="9"/>
      <c r="FN49" s="7"/>
      <c r="FO49" s="8"/>
      <c r="FP49" s="8"/>
      <c r="FQ49" s="14" t="str">
        <f>IF(OR(FN47="      -",FQ47="      -"),"      -",IF(FN47=0,"      -",FQ47*100/FN47))</f>
        <v xml:space="preserve">      -</v>
      </c>
      <c r="FR49" s="8"/>
      <c r="FS49" s="62"/>
      <c r="FT49" s="9"/>
      <c r="FU49" s="7"/>
      <c r="FV49" s="8"/>
      <c r="FW49" s="8"/>
      <c r="FX49" s="14" t="str">
        <f>IF(OR(FU47="      -",FX47="      -"),"      -",IF(FU47=0,"      -",FX47*100/FU47))</f>
        <v xml:space="preserve">      -</v>
      </c>
      <c r="FY49" s="8"/>
      <c r="FZ49" s="62"/>
      <c r="GA49" s="9"/>
      <c r="GB49" s="7"/>
      <c r="GC49" s="8"/>
      <c r="GD49" s="8"/>
      <c r="GE49" s="14" t="str">
        <f>IF(OR(GB47="      -",GE47="      -"),"      -",IF(GB47=0,"      -",GE47*100/GB47))</f>
        <v xml:space="preserve">      -</v>
      </c>
      <c r="GF49" s="8"/>
      <c r="GG49" s="62"/>
      <c r="GH49" s="9"/>
      <c r="GI49" s="7"/>
      <c r="GJ49" s="8"/>
      <c r="GK49" s="8"/>
      <c r="GL49" s="14" t="str">
        <f>IF(OR(GI47="      -",GL47="      -"),"      -",IF(GI47=0,"      -",GL47*100/GI47))</f>
        <v xml:space="preserve">      -</v>
      </c>
      <c r="GM49" s="8"/>
      <c r="GN49" s="62"/>
      <c r="GO49" s="9"/>
      <c r="GP49" s="7"/>
      <c r="GQ49" s="8"/>
      <c r="GR49" s="8"/>
      <c r="GS49" s="14" t="str">
        <f>IF(OR(GP47="      -",GS47="      -"),"      -",IF(GP47=0,"      -",GS47*100/GP47))</f>
        <v xml:space="preserve">      -</v>
      </c>
      <c r="GT49" s="8"/>
      <c r="GU49" s="62"/>
      <c r="GV49" s="9"/>
      <c r="GW49" s="7"/>
      <c r="GX49" s="8"/>
      <c r="GY49" s="8"/>
      <c r="GZ49" s="14" t="str">
        <f>IF(OR(GW47="      -",GZ47="      -"),"      -",IF(GW47=0,"      -",GZ47*100/GW47))</f>
        <v xml:space="preserve">      -</v>
      </c>
      <c r="HA49" s="8"/>
      <c r="HB49" s="62"/>
      <c r="HC49" s="9"/>
      <c r="HD49" s="7"/>
      <c r="HE49" s="8"/>
      <c r="HF49" s="8"/>
      <c r="HG49" s="14" t="str">
        <f>IF(OR(HD47="      -",HG47="      -"),"      -",IF(HD47=0,"      -",HG47*100/HD47))</f>
        <v xml:space="preserve">      -</v>
      </c>
      <c r="HH49" s="8"/>
      <c r="HI49" s="62"/>
      <c r="HJ49" s="9"/>
      <c r="HK49" s="7"/>
      <c r="HL49" s="8"/>
      <c r="HM49" s="8"/>
      <c r="HN49" s="14" t="str">
        <f>IF(OR(HK47="      -",HN47="      -"),"      -",IF(HK47=0,"      -",HN47*100/HK47))</f>
        <v xml:space="preserve">      -</v>
      </c>
      <c r="HO49" s="8"/>
      <c r="HP49" s="62"/>
      <c r="HQ49" s="9"/>
      <c r="HR49" s="7"/>
      <c r="HS49" s="8"/>
      <c r="HT49" s="8"/>
      <c r="HU49" s="14" t="str">
        <f>IF(OR(HR47="      -",HU47="      -"),"      -",IF(HR47=0,"      -",HU47*100/HR47))</f>
        <v xml:space="preserve">      -</v>
      </c>
      <c r="HV49" s="8"/>
      <c r="HW49" s="62"/>
      <c r="HX49" s="9"/>
      <c r="HY49" s="7"/>
      <c r="HZ49" s="8"/>
      <c r="IA49" s="8"/>
      <c r="IB49" s="14" t="str">
        <f>IF(OR(HY47="      -",IB47="      -"),"      -",IF(HY47=0,"      -",IB47*100/HY47))</f>
        <v xml:space="preserve">      -</v>
      </c>
      <c r="IC49" s="8"/>
      <c r="ID49" s="62"/>
      <c r="IE49" s="9"/>
      <c r="IF49" s="7"/>
      <c r="IG49" s="8"/>
      <c r="IH49" s="8"/>
      <c r="II49" s="14" t="str">
        <f>IF(OR(IF47="      -",II47="      -"),"      -",IF(IF47=0,"      -",II47*100/IF47))</f>
        <v xml:space="preserve">      -</v>
      </c>
      <c r="IJ49" s="8"/>
      <c r="IK49" s="62"/>
      <c r="IL49" s="9"/>
      <c r="IM49" s="7"/>
      <c r="IN49" s="8"/>
      <c r="IO49" s="8"/>
      <c r="IP49" s="14" t="str">
        <f>IF(OR(IM47="      -",IP47="      -"),"      -",IF(IM47=0,"      -",IP47*100/IM47))</f>
        <v xml:space="preserve">      -</v>
      </c>
      <c r="IQ49" s="8"/>
      <c r="IR49" s="62"/>
      <c r="IS49" s="9"/>
      <c r="IT49" s="7"/>
      <c r="IU49" s="8"/>
      <c r="IV49" s="8"/>
      <c r="IW49" s="14" t="str">
        <f>IF(OR(IT47="      -",IW47="      -"),"      -",IF(IT47=0,"      -",IW47*100/IT47))</f>
        <v xml:space="preserve">      -</v>
      </c>
      <c r="IX49" s="8"/>
      <c r="IY49" s="62"/>
      <c r="IZ49" s="9"/>
    </row>
    <row r="50" spans="1:260" ht="15.75" thickTop="1" x14ac:dyDescent="0.2">
      <c r="A50" s="25" t="s">
        <v>231</v>
      </c>
      <c r="B50" s="1"/>
      <c r="C50" s="1"/>
      <c r="D50" s="1"/>
      <c r="E50" s="15"/>
      <c r="F50" s="1"/>
      <c r="G50" s="1"/>
      <c r="H50" s="1"/>
      <c r="I50" s="1"/>
      <c r="J50" s="1"/>
      <c r="K50" s="1"/>
      <c r="L50" s="15"/>
      <c r="M50" s="1"/>
      <c r="N50" s="1"/>
      <c r="O50" s="1"/>
      <c r="P50" s="1"/>
      <c r="Q50" s="1"/>
      <c r="R50" s="1"/>
      <c r="S50" s="15"/>
      <c r="T50" s="1"/>
      <c r="U50" s="1"/>
      <c r="V50" s="1"/>
      <c r="W50" s="1"/>
      <c r="X50" s="1"/>
      <c r="Y50" s="1"/>
      <c r="Z50" s="15"/>
      <c r="AA50" s="1"/>
      <c r="AB50" s="1"/>
      <c r="AC50" s="1"/>
      <c r="AD50" s="1"/>
      <c r="AE50" s="1"/>
      <c r="AF50" s="1"/>
      <c r="AG50" s="1"/>
      <c r="AH50" s="1"/>
      <c r="AI50" s="1"/>
      <c r="AJ50" s="1"/>
      <c r="AK50" s="1"/>
      <c r="AL50" s="1"/>
      <c r="AM50" s="1"/>
      <c r="AN50" s="15"/>
      <c r="AO50" s="1"/>
      <c r="AP50" s="1"/>
      <c r="AQ50" s="1"/>
      <c r="AR50" s="1"/>
      <c r="AS50" s="1"/>
      <c r="AT50" s="1"/>
      <c r="AU50" s="15"/>
      <c r="AV50" s="1"/>
      <c r="AW50" s="1"/>
      <c r="AX50" s="1"/>
      <c r="AY50" s="1"/>
      <c r="AZ50" s="1"/>
      <c r="BA50" s="1"/>
      <c r="BB50" s="15"/>
      <c r="BC50" s="1"/>
      <c r="BD50" s="1"/>
      <c r="BE50" s="1"/>
      <c r="BF50" s="1"/>
      <c r="BG50" s="1"/>
      <c r="BH50" s="1"/>
      <c r="BI50" s="15"/>
      <c r="BJ50" s="1"/>
      <c r="BK50" s="1"/>
      <c r="BL50" s="1"/>
      <c r="BM50" s="1"/>
      <c r="BN50" s="1"/>
      <c r="BO50" s="1"/>
      <c r="BP50" s="15"/>
      <c r="BQ50" s="1"/>
      <c r="BR50" s="1"/>
      <c r="BS50" s="1"/>
      <c r="BT50" s="1"/>
      <c r="BU50" s="1"/>
      <c r="BV50" s="1"/>
      <c r="BW50" s="15"/>
      <c r="BX50" s="1"/>
      <c r="BY50" s="1"/>
      <c r="BZ50" s="1"/>
      <c r="CA50" s="1"/>
      <c r="CB50" s="1"/>
      <c r="CC50" s="1"/>
      <c r="CD50" s="15"/>
      <c r="CE50" s="1"/>
      <c r="CF50" s="1"/>
      <c r="CG50" s="1"/>
      <c r="CH50" s="1"/>
      <c r="CI50" s="1"/>
      <c r="CJ50" s="1"/>
      <c r="CK50" s="15"/>
      <c r="CL50" s="1"/>
      <c r="CM50" s="1"/>
      <c r="CN50" s="1"/>
      <c r="CO50" s="1"/>
      <c r="CP50" s="1"/>
      <c r="CQ50" s="1"/>
      <c r="CR50" s="15"/>
      <c r="CS50" s="1"/>
      <c r="CT50" s="1"/>
      <c r="CU50" s="1"/>
      <c r="CV50" s="1"/>
      <c r="CW50" s="1"/>
      <c r="CX50" s="1"/>
      <c r="CY50" s="15"/>
      <c r="CZ50" s="1"/>
      <c r="DA50" s="1"/>
      <c r="DB50" s="1"/>
      <c r="DC50" s="1"/>
      <c r="DD50" s="1"/>
      <c r="DE50" s="1"/>
      <c r="DF50" s="15"/>
      <c r="DG50" s="1"/>
      <c r="DH50" s="1"/>
      <c r="DI50" s="1"/>
      <c r="DJ50" s="1"/>
      <c r="DK50" s="1"/>
      <c r="DL50" s="1"/>
      <c r="DM50" s="15"/>
      <c r="DN50" s="1"/>
      <c r="DO50" s="1"/>
      <c r="DP50" s="1"/>
      <c r="DQ50" s="1"/>
      <c r="DR50" s="1"/>
      <c r="DS50" s="1"/>
      <c r="DT50" s="15"/>
      <c r="DU50" s="1"/>
      <c r="DV50" s="1"/>
      <c r="DW50" s="1"/>
      <c r="DX50" s="1"/>
      <c r="DY50" s="1"/>
      <c r="DZ50" s="1"/>
      <c r="EA50" s="15"/>
      <c r="EB50" s="1"/>
      <c r="EC50" s="1"/>
      <c r="ED50" s="1"/>
      <c r="EE50" s="1"/>
      <c r="EF50" s="1"/>
      <c r="EG50" s="1"/>
      <c r="EH50" s="15"/>
      <c r="EI50" s="1"/>
      <c r="EJ50" s="1"/>
      <c r="EK50" s="1"/>
      <c r="EL50" s="1"/>
      <c r="EM50" s="1"/>
      <c r="EN50" s="1"/>
      <c r="EO50" s="15"/>
      <c r="EP50" s="1"/>
      <c r="EQ50" s="1"/>
      <c r="ER50" s="1"/>
      <c r="ES50" s="1"/>
      <c r="ET50" s="1"/>
      <c r="EU50" s="1"/>
      <c r="EV50" s="15"/>
      <c r="EW50" s="1"/>
      <c r="EX50" s="1"/>
      <c r="EY50" s="1"/>
      <c r="EZ50" s="1"/>
      <c r="FA50" s="1"/>
      <c r="FB50" s="1"/>
      <c r="FC50" s="15"/>
      <c r="FD50" s="1"/>
      <c r="FE50" s="1"/>
      <c r="FF50" s="1"/>
      <c r="FG50" s="1"/>
      <c r="FH50" s="1"/>
      <c r="FI50" s="1"/>
      <c r="FJ50" s="15"/>
      <c r="FK50" s="1"/>
      <c r="FL50" s="1"/>
      <c r="FM50" s="1"/>
      <c r="FN50" s="1"/>
      <c r="FO50" s="1"/>
      <c r="FP50" s="1"/>
      <c r="FQ50" s="15"/>
      <c r="FR50" s="1"/>
      <c r="FS50" s="1"/>
      <c r="FT50" s="1"/>
      <c r="FU50" s="1"/>
      <c r="FV50" s="1"/>
      <c r="FW50" s="1"/>
      <c r="FX50" s="15"/>
      <c r="FY50" s="1"/>
      <c r="FZ50" s="1"/>
      <c r="GA50" s="1"/>
      <c r="GB50" s="1"/>
      <c r="GC50" s="1"/>
      <c r="GD50" s="1"/>
      <c r="GE50" s="15"/>
      <c r="GF50" s="1"/>
      <c r="GG50" s="1"/>
      <c r="GH50" s="1"/>
      <c r="GI50" s="1"/>
      <c r="GJ50" s="1"/>
      <c r="GK50" s="1"/>
      <c r="GL50" s="15"/>
      <c r="GM50" s="1"/>
      <c r="GN50" s="1"/>
      <c r="GO50" s="1"/>
      <c r="GP50" s="1"/>
      <c r="GQ50" s="1"/>
      <c r="GR50" s="1"/>
      <c r="GS50" s="15"/>
      <c r="GT50" s="1"/>
      <c r="GU50" s="1"/>
      <c r="GV50" s="1"/>
      <c r="GW50" s="1"/>
      <c r="GX50" s="1"/>
      <c r="GY50" s="1"/>
      <c r="GZ50" s="15"/>
      <c r="HA50" s="1"/>
      <c r="HB50" s="1"/>
      <c r="HC50" s="1"/>
      <c r="HD50" s="1"/>
      <c r="HE50" s="1"/>
      <c r="HF50" s="1"/>
      <c r="HG50" s="15"/>
      <c r="HH50" s="1"/>
      <c r="HI50" s="1"/>
      <c r="HJ50" s="1"/>
      <c r="HK50" s="1"/>
      <c r="HL50" s="1"/>
      <c r="HM50" s="1"/>
      <c r="HN50" s="15"/>
      <c r="HO50" s="1"/>
      <c r="HP50" s="1"/>
      <c r="HQ50" s="1"/>
      <c r="HR50" s="1"/>
      <c r="HS50" s="1"/>
      <c r="HT50" s="1"/>
      <c r="HU50" s="15"/>
      <c r="HV50" s="1"/>
      <c r="HW50" s="1"/>
      <c r="HX50" s="1"/>
      <c r="HY50" s="1"/>
      <c r="HZ50" s="1"/>
      <c r="IA50" s="1"/>
      <c r="IB50" s="15"/>
      <c r="IC50" s="1"/>
      <c r="ID50" s="1"/>
      <c r="IE50" s="1"/>
      <c r="IF50" s="1"/>
      <c r="IG50" s="1"/>
      <c r="IH50" s="1"/>
      <c r="II50" s="15"/>
      <c r="IJ50" s="1"/>
      <c r="IK50" s="1"/>
      <c r="IL50" s="1"/>
      <c r="IM50" s="1"/>
      <c r="IN50" s="1"/>
      <c r="IO50" s="1"/>
      <c r="IP50" s="15"/>
      <c r="IQ50" s="1"/>
      <c r="IR50" s="1"/>
      <c r="IS50" s="1"/>
      <c r="IT50" s="1"/>
      <c r="IU50" s="1"/>
      <c r="IV50" s="1"/>
      <c r="IW50" s="15"/>
      <c r="IX50" s="1"/>
      <c r="IY50" s="1"/>
      <c r="IZ50" s="1"/>
    </row>
    <row r="51" spans="1:260" x14ac:dyDescent="0.2">
      <c r="A51" s="71" t="s">
        <v>185</v>
      </c>
      <c r="B51" s="1"/>
      <c r="C51" s="1"/>
      <c r="D51" s="1"/>
      <c r="E51" s="1"/>
      <c r="F51" s="15"/>
      <c r="G51" s="1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row>
    <row r="52" spans="1:260" x14ac:dyDescent="0.2">
      <c r="A52" s="78" t="s">
        <v>186</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row>
    <row r="53" spans="1:260" x14ac:dyDescent="0.2">
      <c r="A53" s="79" t="s">
        <v>187</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row>
    <row r="54" spans="1:260" ht="15.75" x14ac:dyDescent="0.25">
      <c r="A54" s="26" t="s">
        <v>372</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260" x14ac:dyDescent="0.2">
      <c r="A55" s="1"/>
    </row>
  </sheetData>
  <sheetProtection sheet="1" objects="1" scenarios="1" formatCells="0"/>
  <phoneticPr fontId="6" type="noConversion"/>
  <conditionalFormatting sqref="B2:B41">
    <cfRule type="expression" dxfId="879" priority="1349" stopIfTrue="1">
      <formula>AND(ISNUMBER(B2),B2&gt;($B$43+(2*$B$46)))</formula>
    </cfRule>
    <cfRule type="expression" dxfId="878" priority="1350" stopIfTrue="1">
      <formula>AND(ISNUMBER(B2),B2&lt;($B$43-(2*$B$46)))</formula>
    </cfRule>
  </conditionalFormatting>
  <conditionalFormatting sqref="C2:C41">
    <cfRule type="expression" dxfId="877" priority="1351" stopIfTrue="1">
      <formula>AND(ISNUMBER(C2),C2&gt;($C$43+(2*$C$46)))</formula>
    </cfRule>
    <cfRule type="expression" dxfId="876" priority="1352" stopIfTrue="1">
      <formula>AND(ISNUMBER(C2),C2&lt;($C$43-(2*$C$46)))</formula>
    </cfRule>
  </conditionalFormatting>
  <conditionalFormatting sqref="E2:E41">
    <cfRule type="expression" dxfId="875" priority="1353" stopIfTrue="1">
      <formula>AND(ISNUMBER(E2),E2&gt;($E$43+(2*$E$46)))</formula>
    </cfRule>
    <cfRule type="expression" dxfId="874" priority="1354" stopIfTrue="1">
      <formula>AND(ISNUMBER(E2),E2&lt;($E$43-(2*$E$46)))</formula>
    </cfRule>
  </conditionalFormatting>
  <conditionalFormatting sqref="H2:H41">
    <cfRule type="expression" dxfId="873" priority="1355" stopIfTrue="1">
      <formula>AND(ISNUMBER(H2),H2&gt;($H$43+(2*$H$46)))</formula>
    </cfRule>
    <cfRule type="expression" dxfId="872" priority="1356" stopIfTrue="1">
      <formula>AND(ISNUMBER(H2),H2&lt;($H$43-(2*$H$46)))</formula>
    </cfRule>
  </conditionalFormatting>
  <conditionalFormatting sqref="I2:I41">
    <cfRule type="expression" dxfId="871" priority="1357" stopIfTrue="1">
      <formula>AND(ISNUMBER(I2),I2&gt;($I$43+(2*$I$46)))</formula>
    </cfRule>
    <cfRule type="expression" dxfId="870" priority="1358" stopIfTrue="1">
      <formula>AND(ISNUMBER(I2),I2&lt;($I$43-(2*$I$46)))</formula>
    </cfRule>
  </conditionalFormatting>
  <conditionalFormatting sqref="J2:J41">
    <cfRule type="expression" dxfId="869" priority="1359" stopIfTrue="1">
      <formula>AND(ISNUMBER(J2),J2&gt;($J$43+(2*$J$46)))</formula>
    </cfRule>
    <cfRule type="expression" dxfId="868" priority="1360" stopIfTrue="1">
      <formula>AND(ISNUMBER(J2),J2&lt;($J$43-(2*$J$46)))</formula>
    </cfRule>
  </conditionalFormatting>
  <conditionalFormatting sqref="L2:L41">
    <cfRule type="expression" dxfId="867" priority="1361" stopIfTrue="1">
      <formula>AND(ISNUMBER(L2),L2&gt;($L$43+(2*$L$46)))</formula>
    </cfRule>
    <cfRule type="expression" dxfId="866" priority="1362" stopIfTrue="1">
      <formula>AND(ISNUMBER(L2),L2&lt;($L$43-(2*$L$46)))</formula>
    </cfRule>
  </conditionalFormatting>
  <conditionalFormatting sqref="O2:O41">
    <cfRule type="expression" dxfId="865" priority="1363" stopIfTrue="1">
      <formula>AND(ISNUMBER(O2),O2&gt;($O$43+(2*$O$46)))</formula>
    </cfRule>
    <cfRule type="expression" dxfId="864" priority="1364" stopIfTrue="1">
      <formula>AND(ISNUMBER(O2),O2&lt;($O$43-(2*$O$46)))</formula>
    </cfRule>
  </conditionalFormatting>
  <conditionalFormatting sqref="P2:P41">
    <cfRule type="expression" dxfId="863" priority="1365" stopIfTrue="1">
      <formula>AND(ISNUMBER(P2),P2&gt;($P$43+(2*$P$46)))</formula>
    </cfRule>
    <cfRule type="expression" dxfId="862" priority="1366" stopIfTrue="1">
      <formula>AND(ISNUMBER(P2),P2&lt;($P$43-(2*$P$46)))</formula>
    </cfRule>
  </conditionalFormatting>
  <conditionalFormatting sqref="Q2:Q41">
    <cfRule type="expression" dxfId="861" priority="1367" stopIfTrue="1">
      <formula>AND(ISNUMBER(Q2),Q2&gt;($Q$43+(2*$Q$46)))</formula>
    </cfRule>
    <cfRule type="expression" dxfId="860" priority="1368" stopIfTrue="1">
      <formula>AND(ISNUMBER(Q2),Q2&lt;($Q$43-(2*$Q$46)))</formula>
    </cfRule>
  </conditionalFormatting>
  <conditionalFormatting sqref="S2:S41">
    <cfRule type="expression" dxfId="859" priority="1369" stopIfTrue="1">
      <formula>AND(ISNUMBER(S2),S2&gt;($S$43+(2*$S$46)))</formula>
    </cfRule>
    <cfRule type="expression" dxfId="858" priority="1370" stopIfTrue="1">
      <formula>AND(ISNUMBER(S2),S2&lt;($S$43-(2*$S$46)))</formula>
    </cfRule>
  </conditionalFormatting>
  <conditionalFormatting sqref="V2:V41">
    <cfRule type="expression" dxfId="857" priority="1371" stopIfTrue="1">
      <formula>AND(ISNUMBER(V2),V2&gt;($V$43+(2*$V$46)))</formula>
    </cfRule>
    <cfRule type="expression" dxfId="856" priority="1372" stopIfTrue="1">
      <formula>AND(ISNUMBER(V2),V2&lt;($V$43-(2*$V$46)))</formula>
    </cfRule>
  </conditionalFormatting>
  <conditionalFormatting sqref="W2:W41">
    <cfRule type="expression" dxfId="855" priority="1373" stopIfTrue="1">
      <formula>AND(ISNUMBER(W2),W2&gt;($W$43+(2*$W$46)))</formula>
    </cfRule>
    <cfRule type="expression" dxfId="854" priority="1374" stopIfTrue="1">
      <formula>AND(ISNUMBER(W2),W2&lt;($W$43-(2*$W$46)))</formula>
    </cfRule>
  </conditionalFormatting>
  <conditionalFormatting sqref="X2:X41">
    <cfRule type="expression" dxfId="853" priority="1375" stopIfTrue="1">
      <formula>AND(ISNUMBER(X2),X2&gt;($X$43+(2*$X$46)))</formula>
    </cfRule>
    <cfRule type="expression" dxfId="852" priority="1376" stopIfTrue="1">
      <formula>AND(ISNUMBER(X2),X2&lt;($X$43-(2*$X$46)))</formula>
    </cfRule>
  </conditionalFormatting>
  <conditionalFormatting sqref="Z2:Z41">
    <cfRule type="expression" dxfId="851" priority="1377" stopIfTrue="1">
      <formula>AND(ISNUMBER(Z2),Z2&gt;($Z$43+(2*$Z$46)))</formula>
    </cfRule>
    <cfRule type="expression" dxfId="850" priority="1378" stopIfTrue="1">
      <formula>AND(ISNUMBER(Z2),Z2&lt;($Z$43-(2*$Z$46)))</formula>
    </cfRule>
  </conditionalFormatting>
  <conditionalFormatting sqref="AC2:AC41">
    <cfRule type="expression" dxfId="849" priority="1379" stopIfTrue="1">
      <formula>AND(ISNUMBER(AC2),AC2&gt;($AC$43+(2*$AC$46)))</formula>
    </cfRule>
    <cfRule type="expression" dxfId="848" priority="1380" stopIfTrue="1">
      <formula>AND(ISNUMBER(AC2),AC2&lt;($AC$43-(2*$AC$46)))</formula>
    </cfRule>
  </conditionalFormatting>
  <conditionalFormatting sqref="AD2:AD41">
    <cfRule type="expression" dxfId="847" priority="1381" stopIfTrue="1">
      <formula>AND(ISNUMBER(AD2),AD2&gt;($AD$43+(2*$AD$46)))</formula>
    </cfRule>
    <cfRule type="expression" dxfId="846" priority="1382" stopIfTrue="1">
      <formula>AND(ISNUMBER(AD2),AD2&lt;($AD$43-(2*$AD$46)))</formula>
    </cfRule>
  </conditionalFormatting>
  <conditionalFormatting sqref="AE2:AE41">
    <cfRule type="expression" dxfId="845" priority="1383" stopIfTrue="1">
      <formula>AND(ISNUMBER(AE2),AE2&gt;($AE$43+(2*$AE$46)))</formula>
    </cfRule>
    <cfRule type="expression" dxfId="844" priority="1384" stopIfTrue="1">
      <formula>AND(ISNUMBER(AE2),AE2&lt;($AE$43-(2*$AE$46)))</formula>
    </cfRule>
  </conditionalFormatting>
  <conditionalFormatting sqref="AG2:AG41">
    <cfRule type="expression" dxfId="843" priority="1385" stopIfTrue="1">
      <formula>AND(ISNUMBER(AG2),AG2&gt;($AG$43+(2*$AG$46)))</formula>
    </cfRule>
    <cfRule type="expression" dxfId="842" priority="1386" stopIfTrue="1">
      <formula>AND(ISNUMBER(AG2),AG2&lt;($AG$43-(2*$AG$46)))</formula>
    </cfRule>
  </conditionalFormatting>
  <conditionalFormatting sqref="AJ2:AJ41">
    <cfRule type="expression" dxfId="841" priority="1387" stopIfTrue="1">
      <formula>AND(ISNUMBER(AJ2),AJ2&gt;($AJ$43+(2*$AJ$46)))</formula>
    </cfRule>
    <cfRule type="expression" dxfId="840" priority="1388" stopIfTrue="1">
      <formula>AND(ISNUMBER(AJ2),AJ2&lt;($AJ$43-(2*$AJ$46)))</formula>
    </cfRule>
  </conditionalFormatting>
  <conditionalFormatting sqref="AK2:AK41">
    <cfRule type="expression" dxfId="839" priority="1389" stopIfTrue="1">
      <formula>AND(ISNUMBER(AK2),AK2&gt;($AK$43+(2*$AK$46)))</formula>
    </cfRule>
    <cfRule type="expression" dxfId="838" priority="1390" stopIfTrue="1">
      <formula>AND(ISNUMBER(AK2),AK2&lt;($AK$43-(2*$AK$46)))</formula>
    </cfRule>
  </conditionalFormatting>
  <conditionalFormatting sqref="AL2:AL41">
    <cfRule type="expression" dxfId="837" priority="1391" stopIfTrue="1">
      <formula>AND(ISNUMBER(AL2),AL2&gt;($AL$43+(2*$AL$46)))</formula>
    </cfRule>
    <cfRule type="expression" dxfId="836" priority="1392" stopIfTrue="1">
      <formula>AND(ISNUMBER(AL2),AL2&lt;($AL$43-(2*$AL$46)))</formula>
    </cfRule>
  </conditionalFormatting>
  <conditionalFormatting sqref="AN2:AN41">
    <cfRule type="expression" dxfId="835" priority="1393" stopIfTrue="1">
      <formula>AND(ISNUMBER(AN2),AN2&gt;($AN$43+(2*$AN$46)))</formula>
    </cfRule>
    <cfRule type="expression" dxfId="834" priority="1394" stopIfTrue="1">
      <formula>AND(ISNUMBER(AN2),AN2&lt;($AN$43-(2*$AN$46)))</formula>
    </cfRule>
  </conditionalFormatting>
  <conditionalFormatting sqref="AQ2:AQ41">
    <cfRule type="expression" dxfId="833" priority="1395" stopIfTrue="1">
      <formula>AND(ISNUMBER(AQ2),AQ2&gt;($AQ$43+(2*$AQ$46)))</formula>
    </cfRule>
    <cfRule type="expression" dxfId="832" priority="1396" stopIfTrue="1">
      <formula>AND(ISNUMBER(AQ2),AQ2&lt;($AQ$43-(2*$AQ$46)))</formula>
    </cfRule>
  </conditionalFormatting>
  <conditionalFormatting sqref="AR2:AR41">
    <cfRule type="expression" dxfId="831" priority="1397" stopIfTrue="1">
      <formula>AND(ISNUMBER(AR2),AR2&gt;($AR$43+(2*$AR$46)))</formula>
    </cfRule>
    <cfRule type="expression" dxfId="830" priority="1398" stopIfTrue="1">
      <formula>AND(ISNUMBER(AR2),AR2&lt;($AR$43-(2*$AR$46)))</formula>
    </cfRule>
  </conditionalFormatting>
  <conditionalFormatting sqref="AS2:AS41">
    <cfRule type="expression" dxfId="829" priority="1399" stopIfTrue="1">
      <formula>AND(ISNUMBER(AS2),AS2&gt;($AS$43+(2*$AS$46)))</formula>
    </cfRule>
    <cfRule type="expression" dxfId="828" priority="1400" stopIfTrue="1">
      <formula>AND(ISNUMBER(AS2),AS2&lt;($AS$43-(2*$AS$46)))</formula>
    </cfRule>
  </conditionalFormatting>
  <conditionalFormatting sqref="AU2:AU41">
    <cfRule type="expression" dxfId="827" priority="1401" stopIfTrue="1">
      <formula>AND(ISNUMBER(AU2),AU2&gt;($AU$43+(2*$AU$46)))</formula>
    </cfRule>
    <cfRule type="expression" dxfId="826" priority="1402" stopIfTrue="1">
      <formula>AND(ISNUMBER(AU2),AU2&lt;($AU$43-(2*$AU$46)))</formula>
    </cfRule>
  </conditionalFormatting>
  <conditionalFormatting sqref="AX2:AX41">
    <cfRule type="expression" dxfId="825" priority="1403" stopIfTrue="1">
      <formula>AND(ISNUMBER(AX2),AX2&gt;($AX$43+(2*$AX$46)))</formula>
    </cfRule>
    <cfRule type="expression" dxfId="824" priority="1404" stopIfTrue="1">
      <formula>AND(ISNUMBER(AX2),AX2&lt;($AX$43-(2*$AX$46)))</formula>
    </cfRule>
  </conditionalFormatting>
  <conditionalFormatting sqref="AY2:AY41">
    <cfRule type="expression" dxfId="823" priority="1405" stopIfTrue="1">
      <formula>AND(ISNUMBER(AY2),AY2&gt;($AY$43+(2*$AY$46)))</formula>
    </cfRule>
    <cfRule type="expression" dxfId="822" priority="1406" stopIfTrue="1">
      <formula>AND(ISNUMBER(AY2),AY2&lt;($AY$43-(2*$AY$46)))</formula>
    </cfRule>
  </conditionalFormatting>
  <conditionalFormatting sqref="AZ2:AZ41">
    <cfRule type="expression" dxfId="821" priority="1407" stopIfTrue="1">
      <formula>AND(ISNUMBER(AZ2),AZ2&gt;($AZ$43+(2*$AZ$46)))</formula>
    </cfRule>
    <cfRule type="expression" dxfId="820" priority="1408" stopIfTrue="1">
      <formula>AND(ISNUMBER(AZ2),AZ2&lt;($AZ$43-(2*$AZ$46)))</formula>
    </cfRule>
  </conditionalFormatting>
  <conditionalFormatting sqref="BB2:BB41">
    <cfRule type="expression" dxfId="819" priority="1409" stopIfTrue="1">
      <formula>AND(ISNUMBER(BB2),BB2&gt;($BB$43+(2*$BB$46)))</formula>
    </cfRule>
    <cfRule type="expression" dxfId="818" priority="1410" stopIfTrue="1">
      <formula>AND(ISNUMBER(BB2),BB2&lt;($BB$43-(2*$BB$46)))</formula>
    </cfRule>
  </conditionalFormatting>
  <conditionalFormatting sqref="BE2:BE41">
    <cfRule type="expression" dxfId="817" priority="1411" stopIfTrue="1">
      <formula>AND(ISNUMBER(BE2),BE2&gt;($BE$43+(2*$BE$46)))</formula>
    </cfRule>
    <cfRule type="expression" dxfId="816" priority="1412" stopIfTrue="1">
      <formula>AND(ISNUMBER(BE2),BE2&lt;($BE$43-(2*$BE$46)))</formula>
    </cfRule>
  </conditionalFormatting>
  <conditionalFormatting sqref="BF2:BF41">
    <cfRule type="expression" dxfId="815" priority="1413" stopIfTrue="1">
      <formula>AND(ISNUMBER(BF2),BF2&gt;($BF$43+(2*$BF$46)))</formula>
    </cfRule>
    <cfRule type="expression" dxfId="814" priority="1414" stopIfTrue="1">
      <formula>AND(ISNUMBER(BF2),BF2&lt;($BF$43-(2*$BF$46)))</formula>
    </cfRule>
  </conditionalFormatting>
  <conditionalFormatting sqref="BG2:BG41">
    <cfRule type="expression" dxfId="813" priority="1415" stopIfTrue="1">
      <formula>AND(ISNUMBER(BG2),BG2&gt;($BG$43+(2*$BG$46)))</formula>
    </cfRule>
    <cfRule type="expression" dxfId="812" priority="1416" stopIfTrue="1">
      <formula>AND(ISNUMBER(BG2),BG2&lt;($BG$43-(2*$BG$46)))</formula>
    </cfRule>
  </conditionalFormatting>
  <conditionalFormatting sqref="BI2:BI41">
    <cfRule type="expression" dxfId="811" priority="1417" stopIfTrue="1">
      <formula>AND(ISNUMBER(BI2),BI2&gt;($BI$43+(2*$BI$46)))</formula>
    </cfRule>
    <cfRule type="expression" dxfId="810" priority="1418" stopIfTrue="1">
      <formula>AND(ISNUMBER(BI2),BI2&lt;($BI$43-(2*$BI$46)))</formula>
    </cfRule>
  </conditionalFormatting>
  <conditionalFormatting sqref="BL2:BL41">
    <cfRule type="expression" dxfId="809" priority="1419" stopIfTrue="1">
      <formula>AND(ISNUMBER(BL2),BL2&gt;($BL$43+(2*$BL$46)))</formula>
    </cfRule>
    <cfRule type="expression" dxfId="808" priority="1420" stopIfTrue="1">
      <formula>AND(ISNUMBER(BL2),BL2&lt;($BL$43-(2*$BL$46)))</formula>
    </cfRule>
  </conditionalFormatting>
  <conditionalFormatting sqref="BM2:BM41">
    <cfRule type="expression" dxfId="807" priority="1421" stopIfTrue="1">
      <formula>AND(ISNUMBER(BM2),BM2&gt;($BM$43+(2*$BM$46)))</formula>
    </cfRule>
    <cfRule type="expression" dxfId="806" priority="1422" stopIfTrue="1">
      <formula>AND(ISNUMBER(BM2),BM2&lt;($BM$43-(2*$BM$46)))</formula>
    </cfRule>
  </conditionalFormatting>
  <conditionalFormatting sqref="BN2:BN41">
    <cfRule type="expression" dxfId="805" priority="1423" stopIfTrue="1">
      <formula>AND(ISNUMBER(BN2),BN2&gt;($BN$43+(2*$BN$46)))</formula>
    </cfRule>
    <cfRule type="expression" dxfId="804" priority="1424" stopIfTrue="1">
      <formula>AND(ISNUMBER(BN2),BN2&lt;($BN$43-(2*$BN$46)))</formula>
    </cfRule>
  </conditionalFormatting>
  <conditionalFormatting sqref="BP2:BP41">
    <cfRule type="expression" dxfId="803" priority="1425" stopIfTrue="1">
      <formula>AND(ISNUMBER(BP2),BP2&gt;($BP$43+(2*$BP$46)))</formula>
    </cfRule>
    <cfRule type="expression" dxfId="802" priority="1426" stopIfTrue="1">
      <formula>AND(ISNUMBER(BP2),BP2&lt;($BP$43-(2*$BP$46)))</formula>
    </cfRule>
  </conditionalFormatting>
  <conditionalFormatting sqref="BS2:BS41">
    <cfRule type="expression" dxfId="801" priority="1427" stopIfTrue="1">
      <formula>AND(ISNUMBER(BS2),BS2&gt;($BS$43+(2*$BS$46)))</formula>
    </cfRule>
    <cfRule type="expression" dxfId="800" priority="1428" stopIfTrue="1">
      <formula>AND(ISNUMBER(BS2),BS2&lt;($BS$43-(2*$BS$46)))</formula>
    </cfRule>
  </conditionalFormatting>
  <conditionalFormatting sqref="BZ2:BZ41">
    <cfRule type="expression" dxfId="799" priority="1435" stopIfTrue="1">
      <formula>AND(ISNUMBER(BZ2),BZ2&gt;($BZ$43+(2*$BZ$46)))</formula>
    </cfRule>
    <cfRule type="expression" dxfId="798" priority="1436" stopIfTrue="1">
      <formula>AND(ISNUMBER(BZ2),BZ2&lt;($BZ$43-(2*$BZ$46)))</formula>
    </cfRule>
  </conditionalFormatting>
  <conditionalFormatting sqref="CA2:CA41">
    <cfRule type="expression" dxfId="797" priority="1437" stopIfTrue="1">
      <formula>AND(ISNUMBER(CA2),CA2&gt;($CA$43+(2*$CA$46)))</formula>
    </cfRule>
    <cfRule type="expression" dxfId="796" priority="1438" stopIfTrue="1">
      <formula>AND(ISNUMBER(CA2),CA2&lt;($CA$43-(2*$CA$46)))</formula>
    </cfRule>
  </conditionalFormatting>
  <conditionalFormatting sqref="CB2:CB41">
    <cfRule type="expression" dxfId="795" priority="1439" stopIfTrue="1">
      <formula>AND(ISNUMBER(CB2),CB2&gt;($CB$43+(2*$CB$46)))</formula>
    </cfRule>
    <cfRule type="expression" dxfId="794" priority="1440" stopIfTrue="1">
      <formula>AND(ISNUMBER(CB2),CB2&lt;($CB$43-(2*$CB$46)))</formula>
    </cfRule>
  </conditionalFormatting>
  <conditionalFormatting sqref="CD2:CD41">
    <cfRule type="expression" dxfId="793" priority="1441" stopIfTrue="1">
      <formula>AND(ISNUMBER(CD2),CD2&gt;($CD$43+(2*$CD$46)))</formula>
    </cfRule>
    <cfRule type="expression" dxfId="792" priority="1442" stopIfTrue="1">
      <formula>AND(ISNUMBER(CD2),CD2&lt;($CD$43-(2*$CD$46)))</formula>
    </cfRule>
  </conditionalFormatting>
  <conditionalFormatting sqref="CG2:CG41">
    <cfRule type="expression" dxfId="791" priority="1443" stopIfTrue="1">
      <formula>AND(ISNUMBER(CG2),CG2&gt;($CG$43+(2*$CG$46)))</formula>
    </cfRule>
    <cfRule type="expression" dxfId="790" priority="1444" stopIfTrue="1">
      <formula>AND(ISNUMBER(CG2),CG2&lt;($CG$43-(2*$CG$46)))</formula>
    </cfRule>
  </conditionalFormatting>
  <conditionalFormatting sqref="CH2:CH41">
    <cfRule type="expression" dxfId="789" priority="1445" stopIfTrue="1">
      <formula>AND(ISNUMBER(CH2),CH2&gt;($CH$43+(2*$CH$46)))</formula>
    </cfRule>
    <cfRule type="expression" dxfId="788" priority="1446" stopIfTrue="1">
      <formula>AND(ISNUMBER(CH2),CH2&lt;($CH$43-(2*$CH$46)))</formula>
    </cfRule>
  </conditionalFormatting>
  <conditionalFormatting sqref="CI2:CI41">
    <cfRule type="expression" dxfId="787" priority="1447" stopIfTrue="1">
      <formula>AND(ISNUMBER(CI2),CI2&gt;($CI$43+(2*$CI$46)))</formula>
    </cfRule>
    <cfRule type="expression" dxfId="786" priority="1448" stopIfTrue="1">
      <formula>AND(ISNUMBER(CI2),CI2&lt;($CI$43-(2*$CI$46)))</formula>
    </cfRule>
  </conditionalFormatting>
  <conditionalFormatting sqref="CK2:CK41">
    <cfRule type="expression" dxfId="785" priority="1449" stopIfTrue="1">
      <formula>AND(ISNUMBER(CK2),CK2&gt;($CK$43+(2*$CK$46)))</formula>
    </cfRule>
    <cfRule type="expression" dxfId="784" priority="1450" stopIfTrue="1">
      <formula>AND(ISNUMBER(CK2),CK2&lt;($CK$43-(2*$CK$46)))</formula>
    </cfRule>
  </conditionalFormatting>
  <conditionalFormatting sqref="CN2:CN41">
    <cfRule type="expression" dxfId="783" priority="1451" stopIfTrue="1">
      <formula>AND(ISNUMBER(CN2),CN2&gt;($CN$43+(2*$CN$46)))</formula>
    </cfRule>
    <cfRule type="expression" dxfId="782" priority="1452" stopIfTrue="1">
      <formula>AND(ISNUMBER(CN2),CN2&lt;($CN$43-(2*$CN$46)))</formula>
    </cfRule>
  </conditionalFormatting>
  <conditionalFormatting sqref="CO2:CO41">
    <cfRule type="expression" dxfId="781" priority="1453" stopIfTrue="1">
      <formula>AND(ISNUMBER(CO2),CO2&gt;($CO$43+(2*$CO$46)))</formula>
    </cfRule>
    <cfRule type="expression" dxfId="780" priority="1454" stopIfTrue="1">
      <formula>AND(ISNUMBER(CO2),CO2&lt;($CO$43-(2*$CO$46)))</formula>
    </cfRule>
  </conditionalFormatting>
  <conditionalFormatting sqref="CP2:CP41">
    <cfRule type="expression" dxfId="779" priority="1455" stopIfTrue="1">
      <formula>AND(ISNUMBER(CP2),CP2&gt;($CP$43+(2*$CP$46)))</formula>
    </cfRule>
    <cfRule type="expression" dxfId="778" priority="1456" stopIfTrue="1">
      <formula>AND(ISNUMBER(CP2),CP2&lt;($CP$43-(2*$CP$46)))</formula>
    </cfRule>
  </conditionalFormatting>
  <conditionalFormatting sqref="CR2:CR41">
    <cfRule type="expression" dxfId="777" priority="1457" stopIfTrue="1">
      <formula>AND(ISNUMBER(CR2),CR2&gt;($CR$43+(2*$CR$46)))</formula>
    </cfRule>
    <cfRule type="expression" dxfId="776" priority="1458" stopIfTrue="1">
      <formula>AND(ISNUMBER(CR2),CR2&lt;($CR$43-(2*$CR$46)))</formula>
    </cfRule>
  </conditionalFormatting>
  <conditionalFormatting sqref="CU2:CU41">
    <cfRule type="expression" dxfId="775" priority="1459" stopIfTrue="1">
      <formula>AND(ISNUMBER(CU2),CU2&gt;($CU$43+(2*$CU$46)))</formula>
    </cfRule>
    <cfRule type="expression" dxfId="774" priority="1460" stopIfTrue="1">
      <formula>AND(ISNUMBER(CU2),CU2&lt;($CU$43-(2*$CU$46)))</formula>
    </cfRule>
  </conditionalFormatting>
  <conditionalFormatting sqref="CV2:CV41">
    <cfRule type="expression" dxfId="773" priority="1461" stopIfTrue="1">
      <formula>AND(ISNUMBER(CV2),CV2&gt;($CV$43+(2*$CV$46)))</formula>
    </cfRule>
    <cfRule type="expression" dxfId="772" priority="1462" stopIfTrue="1">
      <formula>AND(ISNUMBER(CV2),CV2&lt;($CV$43-(2*$CV$46)))</formula>
    </cfRule>
  </conditionalFormatting>
  <conditionalFormatting sqref="CW2:CW41">
    <cfRule type="expression" dxfId="771" priority="1463" stopIfTrue="1">
      <formula>AND(ISNUMBER(CW2),CW2&gt;($CW$43+(2*$CW$46)))</formula>
    </cfRule>
    <cfRule type="expression" dxfId="770" priority="1464" stopIfTrue="1">
      <formula>AND(ISNUMBER(CW2),CW2&lt;($CW$43-(2*$CW$46)))</formula>
    </cfRule>
  </conditionalFormatting>
  <conditionalFormatting sqref="CY2:CY41">
    <cfRule type="expression" dxfId="769" priority="1465" stopIfTrue="1">
      <formula>AND(ISNUMBER(CY2),CY2&gt;($CY$43+(2*$CY$46)))</formula>
    </cfRule>
    <cfRule type="expression" dxfId="768" priority="1466" stopIfTrue="1">
      <formula>AND(ISNUMBER(CY2),CY2&lt;($CY$43-(2*$CY$46)))</formula>
    </cfRule>
  </conditionalFormatting>
  <conditionalFormatting sqref="DB2:DB41">
    <cfRule type="expression" dxfId="767" priority="1467" stopIfTrue="1">
      <formula>AND(ISNUMBER(DB2),DB2&gt;($DB$43+(2*$DB$46)))</formula>
    </cfRule>
    <cfRule type="expression" dxfId="766" priority="1468" stopIfTrue="1">
      <formula>AND(ISNUMBER(DB2),DB2&lt;($DB$43-(2*$DB$46)))</formula>
    </cfRule>
  </conditionalFormatting>
  <conditionalFormatting sqref="DC2:DC41">
    <cfRule type="expression" dxfId="765" priority="1469" stopIfTrue="1">
      <formula>AND(ISNUMBER(DC2),DC2&gt;($DC$43+(2*$DC$46)))</formula>
    </cfRule>
    <cfRule type="expression" dxfId="764" priority="1470" stopIfTrue="1">
      <formula>AND(ISNUMBER(DC2),DC2&lt;($DC$43-(2*$DC$46)))</formula>
    </cfRule>
  </conditionalFormatting>
  <conditionalFormatting sqref="DD2:DD41">
    <cfRule type="expression" dxfId="763" priority="1471" stopIfTrue="1">
      <formula>AND(ISNUMBER(DD2),DD2&gt;($DD$43+(2*$DD$46)))</formula>
    </cfRule>
    <cfRule type="expression" dxfId="762" priority="1472" stopIfTrue="1">
      <formula>AND(ISNUMBER(DD2),DD2&lt;($DD$43-(2*$DD$46)))</formula>
    </cfRule>
  </conditionalFormatting>
  <conditionalFormatting sqref="DF2:DF41">
    <cfRule type="expression" dxfId="761" priority="1473" stopIfTrue="1">
      <formula>AND(ISNUMBER(DF2),DF2&gt;($DF$43+(2*$DF$46)))</formula>
    </cfRule>
    <cfRule type="expression" dxfId="760" priority="1474" stopIfTrue="1">
      <formula>AND(ISNUMBER(DF2),DF2&lt;($DF$43-(2*$DF$46)))</formula>
    </cfRule>
  </conditionalFormatting>
  <conditionalFormatting sqref="DI2:DI41">
    <cfRule type="expression" dxfId="759" priority="1475" stopIfTrue="1">
      <formula>AND(ISNUMBER(DI2),DI2&gt;($DI$43+(2*$DI$46)))</formula>
    </cfRule>
    <cfRule type="expression" dxfId="758" priority="1476" stopIfTrue="1">
      <formula>AND(ISNUMBER(DI2),DI2&lt;($DI$43-(2*$DI$46)))</formula>
    </cfRule>
  </conditionalFormatting>
  <conditionalFormatting sqref="DJ2:DJ41">
    <cfRule type="expression" dxfId="757" priority="1477" stopIfTrue="1">
      <formula>AND(ISNUMBER(DJ2),DJ2&gt;($DJ$43+(2*$DJ$46)))</formula>
    </cfRule>
    <cfRule type="expression" dxfId="756" priority="1478" stopIfTrue="1">
      <formula>AND(ISNUMBER(DJ2),DJ2&lt;($DJ$43-(2*$DJ$46)))</formula>
    </cfRule>
  </conditionalFormatting>
  <conditionalFormatting sqref="DK2:DK41">
    <cfRule type="expression" dxfId="755" priority="1479" stopIfTrue="1">
      <formula>AND(ISNUMBER(DK2),DK2&gt;($DK$43+(2*$DK$46)))</formula>
    </cfRule>
    <cfRule type="expression" dxfId="754" priority="1480" stopIfTrue="1">
      <formula>AND(ISNUMBER(DK2),DK2&lt;($DK$43-(2*$DK$46)))</formula>
    </cfRule>
  </conditionalFormatting>
  <conditionalFormatting sqref="DM2:DM41">
    <cfRule type="expression" dxfId="753" priority="1481" stopIfTrue="1">
      <formula>AND(ISNUMBER(DM2),DM2&gt;($DM$43+(2*$DM$46)))</formula>
    </cfRule>
    <cfRule type="expression" dxfId="752" priority="1482" stopIfTrue="1">
      <formula>AND(ISNUMBER(DM2),DM2&lt;($DM$43-(2*$DM$46)))</formula>
    </cfRule>
  </conditionalFormatting>
  <conditionalFormatting sqref="DP2:DP41">
    <cfRule type="expression" dxfId="751" priority="1483" stopIfTrue="1">
      <formula>AND(ISNUMBER(DP2),DP2&gt;($DP$43+(2*$DP$46)))</formula>
    </cfRule>
    <cfRule type="expression" dxfId="750" priority="1484" stopIfTrue="1">
      <formula>AND(ISNUMBER(DP2),DP2&lt;($DP$43-(2*$DP$46)))</formula>
    </cfRule>
  </conditionalFormatting>
  <conditionalFormatting sqref="DQ2:DQ41">
    <cfRule type="expression" dxfId="749" priority="1485" stopIfTrue="1">
      <formula>AND(ISNUMBER(DQ2),DQ2&gt;($DQ$43+(2*$DQ$46)))</formula>
    </cfRule>
    <cfRule type="expression" dxfId="748" priority="1486" stopIfTrue="1">
      <formula>AND(ISNUMBER(DQ2),DQ2&lt;($DQ$43-(2*$DQ$46)))</formula>
    </cfRule>
  </conditionalFormatting>
  <conditionalFormatting sqref="DR2:DR41">
    <cfRule type="expression" dxfId="747" priority="1487" stopIfTrue="1">
      <formula>AND(ISNUMBER(DR2),DR2&gt;($DR$43+(2*$DR$46)))</formula>
    </cfRule>
    <cfRule type="expression" dxfId="746" priority="1488" stopIfTrue="1">
      <formula>AND(ISNUMBER(DR2),DR2&lt;($DR$43-(2*$DR$46)))</formula>
    </cfRule>
  </conditionalFormatting>
  <conditionalFormatting sqref="DT2:DT41">
    <cfRule type="expression" dxfId="745" priority="1489" stopIfTrue="1">
      <formula>AND(ISNUMBER(DT2),DT2&gt;($DT$43+(2*$DT$46)))</formula>
    </cfRule>
    <cfRule type="expression" dxfId="744" priority="1490" stopIfTrue="1">
      <formula>AND(ISNUMBER(DT2),DT2&lt;($DT$43-(2*$DT$46)))</formula>
    </cfRule>
  </conditionalFormatting>
  <conditionalFormatting sqref="DW2:DW41">
    <cfRule type="expression" dxfId="743" priority="1491" stopIfTrue="1">
      <formula>AND(ISNUMBER(DW2),DW2&gt;($DW$43+(2*$DW$46)))</formula>
    </cfRule>
    <cfRule type="expression" dxfId="742" priority="1492" stopIfTrue="1">
      <formula>AND(ISNUMBER(DW2),DW2&lt;($DW$43-(2*$DW$46)))</formula>
    </cfRule>
  </conditionalFormatting>
  <conditionalFormatting sqref="DX2:DX41">
    <cfRule type="expression" dxfId="741" priority="1493" stopIfTrue="1">
      <formula>AND(ISNUMBER(DX2),DX2&gt;($DX$43+(2*$DX$46)))</formula>
    </cfRule>
    <cfRule type="expression" dxfId="740" priority="1494" stopIfTrue="1">
      <formula>AND(ISNUMBER(DX2),DX2&lt;($DX$43-(2*$DX$46)))</formula>
    </cfRule>
  </conditionalFormatting>
  <conditionalFormatting sqref="DY2:DY41">
    <cfRule type="expression" dxfId="739" priority="1495" stopIfTrue="1">
      <formula>AND(ISNUMBER(DY2),DY2&gt;($DY$43+(2*$DY$46)))</formula>
    </cfRule>
    <cfRule type="expression" dxfId="738" priority="1496" stopIfTrue="1">
      <formula>AND(ISNUMBER(DY2),DY2&lt;($DY$43-(2*$DY$46)))</formula>
    </cfRule>
  </conditionalFormatting>
  <conditionalFormatting sqref="EA2:EA41">
    <cfRule type="expression" dxfId="737" priority="1497" stopIfTrue="1">
      <formula>AND(ISNUMBER(EA2),EA2&gt;($EA$43+(2*$EA$46)))</formula>
    </cfRule>
    <cfRule type="expression" dxfId="736" priority="1498" stopIfTrue="1">
      <formula>AND(ISNUMBER(EA2),EA2&lt;($EA$43-(2*$EA$46)))</formula>
    </cfRule>
  </conditionalFormatting>
  <conditionalFormatting sqref="ED2:ED41">
    <cfRule type="expression" dxfId="735" priority="1499" stopIfTrue="1">
      <formula>AND(ISNUMBER(ED2),ED2&gt;($ED$43+(2*$ED$46)))</formula>
    </cfRule>
    <cfRule type="expression" dxfId="734" priority="1500" stopIfTrue="1">
      <formula>AND(ISNUMBER(ED2),ED2&lt;($ED$43-(2*$ED$46)))</formula>
    </cfRule>
  </conditionalFormatting>
  <conditionalFormatting sqref="EE2:EE41">
    <cfRule type="expression" dxfId="733" priority="1501" stopIfTrue="1">
      <formula>AND(ISNUMBER(EE2),EE2&gt;($EE$43+(2*$EE$46)))</formula>
    </cfRule>
    <cfRule type="expression" dxfId="732" priority="1502" stopIfTrue="1">
      <formula>AND(ISNUMBER(EE2),EE2&lt;($EE$43-(2*$EE$46)))</formula>
    </cfRule>
  </conditionalFormatting>
  <conditionalFormatting sqref="EF2:EF41">
    <cfRule type="expression" dxfId="731" priority="1503" stopIfTrue="1">
      <formula>AND(ISNUMBER(EF2),EF2&gt;($EF$43+(2*$EF$46)))</formula>
    </cfRule>
    <cfRule type="expression" dxfId="730" priority="1504" stopIfTrue="1">
      <formula>AND(ISNUMBER(EF2),EF2&lt;($EF$43-(2*$EF$46)))</formula>
    </cfRule>
  </conditionalFormatting>
  <conditionalFormatting sqref="EH2:EH41">
    <cfRule type="expression" dxfId="729" priority="1505" stopIfTrue="1">
      <formula>AND(ISNUMBER(EH2),EH2&gt;($EH$43+(2*$EH$46)))</formula>
    </cfRule>
    <cfRule type="expression" dxfId="728" priority="1506" stopIfTrue="1">
      <formula>AND(ISNUMBER(EH2),EH2&lt;($EH$43-(2*$EH$46)))</formula>
    </cfRule>
  </conditionalFormatting>
  <conditionalFormatting sqref="EK2:EK41">
    <cfRule type="expression" dxfId="727" priority="1507" stopIfTrue="1">
      <formula>AND(ISNUMBER(EK2),EK2&gt;($EK$43+(2*$EK$46)))</formula>
    </cfRule>
    <cfRule type="expression" dxfId="726" priority="1508" stopIfTrue="1">
      <formula>AND(ISNUMBER(EK2),EK2&lt;($EK$43-(2*$EK$46)))</formula>
    </cfRule>
  </conditionalFormatting>
  <conditionalFormatting sqref="EL2:EL41">
    <cfRule type="expression" dxfId="725" priority="1509" stopIfTrue="1">
      <formula>AND(ISNUMBER(EL2),EL2&gt;($EL$43+(2*$EL$46)))</formula>
    </cfRule>
    <cfRule type="expression" dxfId="724" priority="1510" stopIfTrue="1">
      <formula>AND(ISNUMBER(EL2),EL2&lt;($EL$43-(2*$EL$46)))</formula>
    </cfRule>
  </conditionalFormatting>
  <conditionalFormatting sqref="EM2:EM41">
    <cfRule type="expression" dxfId="723" priority="1511" stopIfTrue="1">
      <formula>AND(ISNUMBER(EM2),EM2&gt;($EM$43+(2*$EM$46)))</formula>
    </cfRule>
    <cfRule type="expression" dxfId="722" priority="1512" stopIfTrue="1">
      <formula>AND(ISNUMBER(EM2),EM2&lt;($EM$43-(2*$EM$46)))</formula>
    </cfRule>
  </conditionalFormatting>
  <conditionalFormatting sqref="EO2:EO41">
    <cfRule type="expression" dxfId="721" priority="1513" stopIfTrue="1">
      <formula>AND(ISNUMBER(EO2),EO2&gt;($EO$43+(2*$EO$46)))</formula>
    </cfRule>
    <cfRule type="expression" dxfId="720" priority="1514" stopIfTrue="1">
      <formula>AND(ISNUMBER(EO2),EO2&lt;($EO$43-(2*$EO$46)))</formula>
    </cfRule>
  </conditionalFormatting>
  <conditionalFormatting sqref="ER2:ER41">
    <cfRule type="expression" dxfId="719" priority="1515" stopIfTrue="1">
      <formula>AND(ISNUMBER(ER2),ER2&gt;($ER$43+(2*$ER$46)))</formula>
    </cfRule>
    <cfRule type="expression" dxfId="718" priority="1516" stopIfTrue="1">
      <formula>AND(ISNUMBER(ER2),ER2&lt;($ER$43-(2*$ER$46)))</formula>
    </cfRule>
  </conditionalFormatting>
  <conditionalFormatting sqref="ES2:ES41">
    <cfRule type="expression" dxfId="717" priority="1517" stopIfTrue="1">
      <formula>AND(ISNUMBER(ES2),ES2&gt;($ES$43+(2*$ES$46)))</formula>
    </cfRule>
    <cfRule type="expression" dxfId="716" priority="1518" stopIfTrue="1">
      <formula>AND(ISNUMBER(ES2),ES2&lt;($ES$43-(2*$ES$46)))</formula>
    </cfRule>
  </conditionalFormatting>
  <conditionalFormatting sqref="ET2:ET41">
    <cfRule type="expression" dxfId="715" priority="1519" stopIfTrue="1">
      <formula>AND(ISNUMBER(ET2),ET2&gt;($ET$43+(2*$ET$46)))</formula>
    </cfRule>
    <cfRule type="expression" dxfId="714" priority="1520" stopIfTrue="1">
      <formula>AND(ISNUMBER(ET2),ET2&lt;($ET$43-(2*$ET$46)))</formula>
    </cfRule>
  </conditionalFormatting>
  <conditionalFormatting sqref="EV2:EV41">
    <cfRule type="expression" dxfId="713" priority="1521" stopIfTrue="1">
      <formula>AND(ISNUMBER(EV2),EV2&gt;($EV$43+(2*$EV$46)))</formula>
    </cfRule>
    <cfRule type="expression" dxfId="712" priority="1522" stopIfTrue="1">
      <formula>AND(ISNUMBER(EV2),EV2&lt;($EV$43-(2*$EV$46)))</formula>
    </cfRule>
  </conditionalFormatting>
  <conditionalFormatting sqref="EY2:EY41">
    <cfRule type="expression" dxfId="711" priority="1523" stopIfTrue="1">
      <formula>AND(ISNUMBER(EY2),EY2&gt;($EY$43+(2*$EY$46)))</formula>
    </cfRule>
    <cfRule type="expression" dxfId="710" priority="1524" stopIfTrue="1">
      <formula>AND(ISNUMBER(EY2),EY2&lt;($EY$43-(2*$EY$46)))</formula>
    </cfRule>
  </conditionalFormatting>
  <conditionalFormatting sqref="EZ2:EZ41">
    <cfRule type="expression" dxfId="709" priority="1525" stopIfTrue="1">
      <formula>AND(ISNUMBER(EZ2),EZ2&gt;($EZ$43+(2*$EZ$46)))</formula>
    </cfRule>
    <cfRule type="expression" dxfId="708" priority="1526" stopIfTrue="1">
      <formula>AND(ISNUMBER(EZ2),EZ2&lt;($EZ$43-(2*$EZ$46)))</formula>
    </cfRule>
  </conditionalFormatting>
  <conditionalFormatting sqref="FA2:FA41">
    <cfRule type="expression" dxfId="707" priority="1527" stopIfTrue="1">
      <formula>AND(ISNUMBER(FA2),FA2&gt;($FA$43+(2*$FA$46)))</formula>
    </cfRule>
    <cfRule type="expression" dxfId="706" priority="1528" stopIfTrue="1">
      <formula>AND(ISNUMBER(FA2),FA2&lt;($FA$43-(2*$FA$46)))</formula>
    </cfRule>
  </conditionalFormatting>
  <conditionalFormatting sqref="FC2:FC41">
    <cfRule type="expression" dxfId="705" priority="1529" stopIfTrue="1">
      <formula>AND(ISNUMBER(FC2),FC2&gt;($FC$43+(2*$FC$46)))</formula>
    </cfRule>
    <cfRule type="expression" dxfId="704" priority="1530" stopIfTrue="1">
      <formula>AND(ISNUMBER(FC2),FC2&lt;($FC$43-(2*$FC$46)))</formula>
    </cfRule>
  </conditionalFormatting>
  <conditionalFormatting sqref="FF2:FF41">
    <cfRule type="expression" dxfId="703" priority="1531" stopIfTrue="1">
      <formula>AND(ISNUMBER(FF2),FF2&gt;($FF$43+(2*$FF$46)))</formula>
    </cfRule>
    <cfRule type="expression" dxfId="702" priority="1532" stopIfTrue="1">
      <formula>AND(ISNUMBER(FF2),FF2&lt;($FF$43-(2*$FF$46)))</formula>
    </cfRule>
  </conditionalFormatting>
  <conditionalFormatting sqref="FG2:FG41">
    <cfRule type="expression" dxfId="701" priority="1533" stopIfTrue="1">
      <formula>AND(ISNUMBER(FG2),FG2&gt;($FG$43+(2*$FG$46)))</formula>
    </cfRule>
    <cfRule type="expression" dxfId="700" priority="1534" stopIfTrue="1">
      <formula>AND(ISNUMBER(FG2),FG2&lt;($FG$43-(2*$FG$46)))</formula>
    </cfRule>
  </conditionalFormatting>
  <conditionalFormatting sqref="FH2:FH41">
    <cfRule type="expression" dxfId="699" priority="1535" stopIfTrue="1">
      <formula>AND(ISNUMBER(FH2),FH2&gt;($FH$43+(2*$FH$46)))</formula>
    </cfRule>
    <cfRule type="expression" dxfId="698" priority="1536" stopIfTrue="1">
      <formula>AND(ISNUMBER(FH2),FH2&lt;($FH$43-(2*$FH$46)))</formula>
    </cfRule>
  </conditionalFormatting>
  <conditionalFormatting sqref="FJ2:FJ41">
    <cfRule type="expression" dxfId="697" priority="1537" stopIfTrue="1">
      <formula>AND(ISNUMBER(FJ2),FJ2&gt;($FJ$43+(2*$FJ$46)))</formula>
    </cfRule>
    <cfRule type="expression" dxfId="696" priority="1538" stopIfTrue="1">
      <formula>AND(ISNUMBER(FJ2),FJ2&lt;($FJ$43-(2*$FJ$46)))</formula>
    </cfRule>
  </conditionalFormatting>
  <conditionalFormatting sqref="FM2:FM41">
    <cfRule type="expression" dxfId="695" priority="1539" stopIfTrue="1">
      <formula>AND(ISNUMBER(FM2),FM2&gt;($FM$43+(2*$FM$46)))</formula>
    </cfRule>
    <cfRule type="expression" dxfId="694" priority="1540" stopIfTrue="1">
      <formula>AND(ISNUMBER(FM2),FM2&lt;($FM$43-(2*$FM$46)))</formula>
    </cfRule>
  </conditionalFormatting>
  <conditionalFormatting sqref="FN2:FN41">
    <cfRule type="expression" dxfId="693" priority="1541" stopIfTrue="1">
      <formula>AND(ISNUMBER(FN2),FN2&gt;($FN$43+(2*$FN$46)))</formula>
    </cfRule>
    <cfRule type="expression" dxfId="692" priority="1542" stopIfTrue="1">
      <formula>AND(ISNUMBER(FN2),FN2&lt;($FN$43-(2*$FN$46)))</formula>
    </cfRule>
  </conditionalFormatting>
  <conditionalFormatting sqref="FO2:FO41">
    <cfRule type="expression" dxfId="691" priority="1543" stopIfTrue="1">
      <formula>AND(ISNUMBER(FO2),FO2&gt;($FO$43+(2*$FO$46)))</formula>
    </cfRule>
    <cfRule type="expression" dxfId="690" priority="1544" stopIfTrue="1">
      <formula>AND(ISNUMBER(FO2),FO2&lt;($FO$43-(2*$FO$46)))</formula>
    </cfRule>
  </conditionalFormatting>
  <conditionalFormatting sqref="FQ2:FQ41">
    <cfRule type="expression" dxfId="689" priority="1545" stopIfTrue="1">
      <formula>AND(ISNUMBER(FQ2),FQ2&gt;($FQ$43+(2*$FQ$46)))</formula>
    </cfRule>
    <cfRule type="expression" dxfId="688" priority="1546" stopIfTrue="1">
      <formula>AND(ISNUMBER(FQ2),FQ2&lt;($FQ$43-(2*$FQ$46)))</formula>
    </cfRule>
  </conditionalFormatting>
  <conditionalFormatting sqref="FT2:FT41">
    <cfRule type="expression" dxfId="687" priority="1547" stopIfTrue="1">
      <formula>AND(ISNUMBER(FT2),FT2&gt;($FT$43+(2*$FT$46)))</formula>
    </cfRule>
    <cfRule type="expression" dxfId="686" priority="1548" stopIfTrue="1">
      <formula>AND(ISNUMBER(FT2),FT2&lt;($FT$43-(2*$FT$46)))</formula>
    </cfRule>
  </conditionalFormatting>
  <conditionalFormatting sqref="FU2:FU41">
    <cfRule type="expression" dxfId="685" priority="1549" stopIfTrue="1">
      <formula>AND(ISNUMBER(FU2),FU2&gt;($FU$43+(2*$FU$46)))</formula>
    </cfRule>
    <cfRule type="expression" dxfId="684" priority="1550" stopIfTrue="1">
      <formula>AND(ISNUMBER(FU2),FU2&lt;($FU$43-(2*$FU$46)))</formula>
    </cfRule>
  </conditionalFormatting>
  <conditionalFormatting sqref="FV2:FV41">
    <cfRule type="expression" dxfId="683" priority="1551" stopIfTrue="1">
      <formula>AND(ISNUMBER(FV2),FV2&gt;($FV$43+(2*$FV$46)))</formula>
    </cfRule>
    <cfRule type="expression" dxfId="682" priority="1552" stopIfTrue="1">
      <formula>AND(ISNUMBER(FV2),FV2&lt;($FV$43-(2*$FV$46)))</formula>
    </cfRule>
  </conditionalFormatting>
  <conditionalFormatting sqref="FX2:FX41">
    <cfRule type="expression" dxfId="681" priority="1553" stopIfTrue="1">
      <formula>AND(ISNUMBER(FX2),FX2&gt;($FX$43+(2*$FX$46)))</formula>
    </cfRule>
    <cfRule type="expression" dxfId="680" priority="1554" stopIfTrue="1">
      <formula>AND(ISNUMBER(FX2),FX2&lt;($FX$43-(2*$FX$46)))</formula>
    </cfRule>
  </conditionalFormatting>
  <conditionalFormatting sqref="GA2:GA41">
    <cfRule type="expression" dxfId="679" priority="1555" stopIfTrue="1">
      <formula>AND(ISNUMBER(GA2),GA2&gt;($GA$43+(2*$GA$46)))</formula>
    </cfRule>
    <cfRule type="expression" dxfId="678" priority="1556" stopIfTrue="1">
      <formula>AND(ISNUMBER(GA2),GA2&lt;($GA$43-(2*$GA$46)))</formula>
    </cfRule>
  </conditionalFormatting>
  <conditionalFormatting sqref="GB2:GB41">
    <cfRule type="expression" dxfId="677" priority="1557" stopIfTrue="1">
      <formula>AND(ISNUMBER(GB2),GB2&gt;($GB$43+(2*$GB$46)))</formula>
    </cfRule>
    <cfRule type="expression" dxfId="676" priority="1558" stopIfTrue="1">
      <formula>AND(ISNUMBER(GB2),GB2&lt;($GB$43-(2*$GB$46)))</formula>
    </cfRule>
  </conditionalFormatting>
  <conditionalFormatting sqref="GC2:GC41">
    <cfRule type="expression" dxfId="675" priority="1559" stopIfTrue="1">
      <formula>AND(ISNUMBER(GC2),GC2&gt;($GC$43+(2*$GC$46)))</formula>
    </cfRule>
    <cfRule type="expression" dxfId="674" priority="1560" stopIfTrue="1">
      <formula>AND(ISNUMBER(GC2),GC2&lt;($GC$43-(2*$GC$46)))</formula>
    </cfRule>
  </conditionalFormatting>
  <conditionalFormatting sqref="GE2:GE41">
    <cfRule type="expression" dxfId="673" priority="1561" stopIfTrue="1">
      <formula>AND(ISNUMBER(GE2),GE2&gt;($GE$43+(2*$GE$46)))</formula>
    </cfRule>
    <cfRule type="expression" dxfId="672" priority="1562" stopIfTrue="1">
      <formula>AND(ISNUMBER(GE2),GE2&lt;($GE$43-(2*$GE$46)))</formula>
    </cfRule>
  </conditionalFormatting>
  <conditionalFormatting sqref="GH2:GH41">
    <cfRule type="expression" dxfId="671" priority="1563" stopIfTrue="1">
      <formula>AND(ISNUMBER(GH2),GH2&gt;($GH$43+(2*$GH$46)))</formula>
    </cfRule>
    <cfRule type="expression" dxfId="670" priority="1564" stopIfTrue="1">
      <formula>AND(ISNUMBER(GH2),GH2&lt;($GH$43-(2*$GH$46)))</formula>
    </cfRule>
  </conditionalFormatting>
  <conditionalFormatting sqref="GI2:GI41">
    <cfRule type="expression" dxfId="669" priority="1565" stopIfTrue="1">
      <formula>AND(ISNUMBER(GI2),GI2&gt;($GI$43+(2*$GI$46)))</formula>
    </cfRule>
    <cfRule type="expression" dxfId="668" priority="1566" stopIfTrue="1">
      <formula>AND(ISNUMBER(GI2),GI2&lt;($GI$43-(2*$GI$46)))</formula>
    </cfRule>
  </conditionalFormatting>
  <conditionalFormatting sqref="GJ2:GJ41">
    <cfRule type="expression" dxfId="667" priority="1567" stopIfTrue="1">
      <formula>AND(ISNUMBER(GJ2),GJ2&gt;($GJ$43+(2*$GJ$46)))</formula>
    </cfRule>
    <cfRule type="expression" dxfId="666" priority="1568" stopIfTrue="1">
      <formula>AND(ISNUMBER(GJ2),GJ2&lt;($GJ$43-(2*$GJ$46)))</formula>
    </cfRule>
  </conditionalFormatting>
  <conditionalFormatting sqref="GL2:GL41">
    <cfRule type="expression" dxfId="665" priority="1569" stopIfTrue="1">
      <formula>AND(ISNUMBER(GL2),GL2&gt;($GL$43+(2*$GL$46)))</formula>
    </cfRule>
    <cfRule type="expression" dxfId="664" priority="1570" stopIfTrue="1">
      <formula>AND(ISNUMBER(GL2),GL2&lt;($GL$43-(2*$GL$46)))</formula>
    </cfRule>
  </conditionalFormatting>
  <conditionalFormatting sqref="GO2:GO41">
    <cfRule type="expression" dxfId="663" priority="1571" stopIfTrue="1">
      <formula>AND(ISNUMBER(GO2),GO2&gt;($GO$43+(2*$GO$46)))</formula>
    </cfRule>
    <cfRule type="expression" dxfId="662" priority="1572" stopIfTrue="1">
      <formula>AND(ISNUMBER(GO2),GO2&lt;($GO$43-(2*$GO$46)))</formula>
    </cfRule>
  </conditionalFormatting>
  <conditionalFormatting sqref="GP2:GP41">
    <cfRule type="expression" dxfId="661" priority="1573" stopIfTrue="1">
      <formula>AND(ISNUMBER(GP2),GP2&gt;($GP$43+(2*$GP$46)))</formula>
    </cfRule>
    <cfRule type="expression" dxfId="660" priority="1574" stopIfTrue="1">
      <formula>AND(ISNUMBER(GP2),GP2&lt;($GP$43-(2*$GP$46)))</formula>
    </cfRule>
  </conditionalFormatting>
  <conditionalFormatting sqref="GQ2:GQ41">
    <cfRule type="expression" dxfId="659" priority="1575" stopIfTrue="1">
      <formula>AND(ISNUMBER(GQ2),GQ2&gt;($GQ$43+(2*$GQ$46)))</formula>
    </cfRule>
    <cfRule type="expression" dxfId="658" priority="1576" stopIfTrue="1">
      <formula>AND(ISNUMBER(GQ2),GQ2&lt;($GQ$43-(2*$GQ$46)))</formula>
    </cfRule>
  </conditionalFormatting>
  <conditionalFormatting sqref="GS2:GS41">
    <cfRule type="expression" dxfId="657" priority="1577" stopIfTrue="1">
      <formula>AND(ISNUMBER(GS2),GS2&gt;($GS$43+(2*$GS$46)))</formula>
    </cfRule>
    <cfRule type="expression" dxfId="656" priority="1578" stopIfTrue="1">
      <formula>AND(ISNUMBER(GS2),GS2&lt;($GS$43-(2*$GS$46)))</formula>
    </cfRule>
  </conditionalFormatting>
  <conditionalFormatting sqref="GV2:GV41">
    <cfRule type="expression" dxfId="655" priority="1579" stopIfTrue="1">
      <formula>AND(ISNUMBER(GV2),GV2&gt;($GV$43+(2*$GV$46)))</formula>
    </cfRule>
    <cfRule type="expression" dxfId="654" priority="1580" stopIfTrue="1">
      <formula>AND(ISNUMBER(GV2),GV2&lt;($GV$43-(2*$GV$46)))</formula>
    </cfRule>
  </conditionalFormatting>
  <conditionalFormatting sqref="GW2:GW41">
    <cfRule type="expression" dxfId="653" priority="1581" stopIfTrue="1">
      <formula>AND(ISNUMBER(GW2),GW2&gt;($GW$43+(2*$GW$46)))</formula>
    </cfRule>
    <cfRule type="expression" dxfId="652" priority="1582" stopIfTrue="1">
      <formula>AND(ISNUMBER(GW2),GW2&lt;($GW$43-(2*$GW$46)))</formula>
    </cfRule>
  </conditionalFormatting>
  <conditionalFormatting sqref="GX2:GX41">
    <cfRule type="expression" dxfId="651" priority="1583" stopIfTrue="1">
      <formula>AND(ISNUMBER(GX2),GX2&gt;($GX$43+(2*$GX$46)))</formula>
    </cfRule>
    <cfRule type="expression" dxfId="650" priority="1584" stopIfTrue="1">
      <formula>AND(ISNUMBER(GX2),GX2&lt;($GX$43-(2*$GX$46)))</formula>
    </cfRule>
  </conditionalFormatting>
  <conditionalFormatting sqref="GZ2:GZ41">
    <cfRule type="expression" dxfId="649" priority="1585" stopIfTrue="1">
      <formula>AND(ISNUMBER(GZ2),GZ2&gt;($GZ$43+(2*$GZ$46)))</formula>
    </cfRule>
    <cfRule type="expression" dxfId="648" priority="1586" stopIfTrue="1">
      <formula>AND(ISNUMBER(GZ2),GZ2&lt;($GZ$43-(2*$GZ$46)))</formula>
    </cfRule>
  </conditionalFormatting>
  <conditionalFormatting sqref="HC2:HC41">
    <cfRule type="expression" dxfId="647" priority="1587" stopIfTrue="1">
      <formula>AND(ISNUMBER(HC2),HC2&gt;($HC$43+(2*$HC$46)))</formula>
    </cfRule>
    <cfRule type="expression" dxfId="646" priority="1588" stopIfTrue="1">
      <formula>AND(ISNUMBER(HC2),HC2&lt;($HC$43-(2*$HC$46)))</formula>
    </cfRule>
  </conditionalFormatting>
  <conditionalFormatting sqref="HD2:HD41">
    <cfRule type="expression" dxfId="645" priority="1589" stopIfTrue="1">
      <formula>AND(ISNUMBER(HD2),HD2&gt;($HD$43+(2*$HD$46)))</formula>
    </cfRule>
    <cfRule type="expression" dxfId="644" priority="1590" stopIfTrue="1">
      <formula>AND(ISNUMBER(HD2),HD2&lt;($HD$43-(2*$HD$46)))</formula>
    </cfRule>
  </conditionalFormatting>
  <conditionalFormatting sqref="HE2:HE41">
    <cfRule type="expression" dxfId="643" priority="1591" stopIfTrue="1">
      <formula>AND(ISNUMBER(HE2),HE2&gt;($HE$43+(2*$HE$46)))</formula>
    </cfRule>
    <cfRule type="expression" dxfId="642" priority="1592" stopIfTrue="1">
      <formula>AND(ISNUMBER(HE2),HE2&lt;($HE$43-(2*$HE$46)))</formula>
    </cfRule>
  </conditionalFormatting>
  <conditionalFormatting sqref="HG2:HG41">
    <cfRule type="expression" dxfId="641" priority="1593" stopIfTrue="1">
      <formula>AND(ISNUMBER(HG2),HG2&gt;($HG$43+(2*$HG$46)))</formula>
    </cfRule>
    <cfRule type="expression" dxfId="640" priority="1594" stopIfTrue="1">
      <formula>AND(ISNUMBER(HG2),HG2&lt;($HG$43-(2*$HG$46)))</formula>
    </cfRule>
  </conditionalFormatting>
  <conditionalFormatting sqref="HJ2:HJ41">
    <cfRule type="expression" dxfId="639" priority="1595" stopIfTrue="1">
      <formula>AND(ISNUMBER(HJ2),HJ2&gt;($HJ$43+(2*$HJ$46)))</formula>
    </cfRule>
    <cfRule type="expression" dxfId="638" priority="1596" stopIfTrue="1">
      <formula>AND(ISNUMBER(HJ2),HJ2&lt;($HJ$43-(2*$HJ$46)))</formula>
    </cfRule>
  </conditionalFormatting>
  <conditionalFormatting sqref="HK2:HK41">
    <cfRule type="expression" dxfId="637" priority="1597" stopIfTrue="1">
      <formula>AND(ISNUMBER(HK2),HK2&gt;($HK$43+(2*$HK$46)))</formula>
    </cfRule>
    <cfRule type="expression" dxfId="636" priority="1598" stopIfTrue="1">
      <formula>AND(ISNUMBER(HK2),HK2&lt;($HK$43-(2*$HK$46)))</formula>
    </cfRule>
  </conditionalFormatting>
  <conditionalFormatting sqref="HL2:HL41">
    <cfRule type="expression" dxfId="635" priority="1599" stopIfTrue="1">
      <formula>AND(ISNUMBER(HL2),HL2&gt;($HL$43+(2*$HL$46)))</formula>
    </cfRule>
    <cfRule type="expression" dxfId="634" priority="1600" stopIfTrue="1">
      <formula>AND(ISNUMBER(HL2),HL2&lt;($HL$43-(2*$HL$46)))</formula>
    </cfRule>
  </conditionalFormatting>
  <conditionalFormatting sqref="HN2:HN41">
    <cfRule type="expression" dxfId="633" priority="1601" stopIfTrue="1">
      <formula>AND(ISNUMBER(HN2),HN2&gt;($HN$43+(2*$HN$46)))</formula>
    </cfRule>
    <cfRule type="expression" dxfId="632" priority="1602" stopIfTrue="1">
      <formula>AND(ISNUMBER(HN2),HN2&lt;($HN$43-(2*$HN$46)))</formula>
    </cfRule>
  </conditionalFormatting>
  <conditionalFormatting sqref="HQ2:HQ41">
    <cfRule type="expression" dxfId="631" priority="1603" stopIfTrue="1">
      <formula>AND(ISNUMBER(HQ2),HQ2&gt;($HQ$43+(2*$HQ$46)))</formula>
    </cfRule>
    <cfRule type="expression" dxfId="630" priority="1604" stopIfTrue="1">
      <formula>AND(ISNUMBER(HQ2),HQ2&lt;($HQ$43-(2*$HQ$46)))</formula>
    </cfRule>
  </conditionalFormatting>
  <conditionalFormatting sqref="HR2:HR41">
    <cfRule type="expression" dxfId="629" priority="1605" stopIfTrue="1">
      <formula>AND(ISNUMBER(HR2),HR2&gt;($HR$43+(2*$HR$46)))</formula>
    </cfRule>
    <cfRule type="expression" dxfId="628" priority="1606" stopIfTrue="1">
      <formula>AND(ISNUMBER(HR2),HR2&lt;($HR$43-(2*$HR$46)))</formula>
    </cfRule>
  </conditionalFormatting>
  <conditionalFormatting sqref="HS2:HS41">
    <cfRule type="expression" dxfId="627" priority="1607" stopIfTrue="1">
      <formula>AND(ISNUMBER(HS2),HS2&gt;($HS$43+(2*$HS$46)))</formula>
    </cfRule>
    <cfRule type="expression" dxfId="626" priority="1608" stopIfTrue="1">
      <formula>AND(ISNUMBER(HS2),HS2&lt;($HS$43-(2*$HS$46)))</formula>
    </cfRule>
  </conditionalFormatting>
  <conditionalFormatting sqref="HU2:HU41">
    <cfRule type="expression" dxfId="625" priority="1609" stopIfTrue="1">
      <formula>AND(ISNUMBER(HU2),HU2&gt;($HU$43+(2*$HU$46)))</formula>
    </cfRule>
    <cfRule type="expression" dxfId="624" priority="1610" stopIfTrue="1">
      <formula>AND(ISNUMBER(HU2),HU2&lt;($HU$43-(2*$HU$46)))</formula>
    </cfRule>
  </conditionalFormatting>
  <conditionalFormatting sqref="HX2:HX41">
    <cfRule type="expression" dxfId="623" priority="1611" stopIfTrue="1">
      <formula>AND(ISNUMBER(HX2),HX2&gt;($HX$43+(2*$HX$46)))</formula>
    </cfRule>
    <cfRule type="expression" dxfId="622" priority="1612" stopIfTrue="1">
      <formula>AND(ISNUMBER(HX2),HX2&lt;($HX$43-(2*$HX$46)))</formula>
    </cfRule>
  </conditionalFormatting>
  <conditionalFormatting sqref="HY2:HY41">
    <cfRule type="expression" dxfId="621" priority="1613" stopIfTrue="1">
      <formula>AND(ISNUMBER(HY2),HY2&gt;($HY$43+(2*$HY$46)))</formula>
    </cfRule>
    <cfRule type="expression" dxfId="620" priority="1614" stopIfTrue="1">
      <formula>AND(ISNUMBER(HY2),HY2&lt;($HY$43-(2*$HY$46)))</formula>
    </cfRule>
  </conditionalFormatting>
  <conditionalFormatting sqref="HZ2:HZ41">
    <cfRule type="expression" dxfId="619" priority="1615" stopIfTrue="1">
      <formula>AND(ISNUMBER(HZ2),HZ2&gt;($HZ$43+(2*$HZ$46)))</formula>
    </cfRule>
    <cfRule type="expression" dxfId="618" priority="1616" stopIfTrue="1">
      <formula>AND(ISNUMBER(HZ2),HZ2&lt;($HZ$43-(2*$HZ$46)))</formula>
    </cfRule>
  </conditionalFormatting>
  <conditionalFormatting sqref="IB2:IB41">
    <cfRule type="expression" dxfId="617" priority="1617" stopIfTrue="1">
      <formula>AND(ISNUMBER(IB2),IB2&gt;($IB$43+(2*$IB$46)))</formula>
    </cfRule>
    <cfRule type="expression" dxfId="616" priority="1618" stopIfTrue="1">
      <formula>AND(ISNUMBER(IB2),IB2&lt;($IB$43-(2*$IB$46)))</formula>
    </cfRule>
  </conditionalFormatting>
  <conditionalFormatting sqref="IE2:IE41">
    <cfRule type="expression" dxfId="615" priority="1619" stopIfTrue="1">
      <formula>AND(ISNUMBER(IE2),IE2&gt;($IE$43+(2*$IE$46)))</formula>
    </cfRule>
    <cfRule type="expression" dxfId="614" priority="1620" stopIfTrue="1">
      <formula>AND(ISNUMBER(IE2),IE2&lt;($IE$43-(2*$IE$46)))</formula>
    </cfRule>
  </conditionalFormatting>
  <conditionalFormatting sqref="IF2:IF41">
    <cfRule type="expression" dxfId="613" priority="1621" stopIfTrue="1">
      <formula>AND(ISNUMBER(IF2),IF2&gt;($IF$43+(2*$IF$46)))</formula>
    </cfRule>
    <cfRule type="expression" dxfId="612" priority="1622" stopIfTrue="1">
      <formula>AND(ISNUMBER(IF2),IF2&lt;($IF$43-(2*$IF$46)))</formula>
    </cfRule>
  </conditionalFormatting>
  <conditionalFormatting sqref="IG2:IG41">
    <cfRule type="expression" dxfId="611" priority="1623" stopIfTrue="1">
      <formula>AND(ISNUMBER(IG2),IG2&gt;($IG$43+(2*$IG$46)))</formula>
    </cfRule>
    <cfRule type="expression" dxfId="610" priority="1624" stopIfTrue="1">
      <formula>AND(ISNUMBER(IG2),IG2&lt;($IG$43-(2*$IG$46)))</formula>
    </cfRule>
  </conditionalFormatting>
  <conditionalFormatting sqref="II2:II41">
    <cfRule type="expression" dxfId="609" priority="1625" stopIfTrue="1">
      <formula>AND(ISNUMBER(II2),II2&gt;($II$43+(2*$II$46)))</formula>
    </cfRule>
    <cfRule type="expression" dxfId="608" priority="1626" stopIfTrue="1">
      <formula>AND(ISNUMBER(II2),II2&lt;($II$43-(2*$II$46)))</formula>
    </cfRule>
  </conditionalFormatting>
  <conditionalFormatting sqref="IL2:IL41">
    <cfRule type="expression" dxfId="607" priority="1627" stopIfTrue="1">
      <formula>AND(ISNUMBER(IL2),IL2&gt;($IL$43+(2*$IL$46)))</formula>
    </cfRule>
    <cfRule type="expression" dxfId="606" priority="1628" stopIfTrue="1">
      <formula>AND(ISNUMBER(IL2),IL2&lt;($IL$43-(2*$IL$46)))</formula>
    </cfRule>
  </conditionalFormatting>
  <conditionalFormatting sqref="IM2:IM41">
    <cfRule type="expression" dxfId="605" priority="1629" stopIfTrue="1">
      <formula>AND(ISNUMBER(IM2),IM2&gt;($IM$43+(2*$IM$46)))</formula>
    </cfRule>
    <cfRule type="expression" dxfId="604" priority="1630" stopIfTrue="1">
      <formula>AND(ISNUMBER(IM2),IM2&lt;($IM$43-(2*$IM$46)))</formula>
    </cfRule>
  </conditionalFormatting>
  <conditionalFormatting sqref="IN2:IN41">
    <cfRule type="expression" dxfId="603" priority="1631" stopIfTrue="1">
      <formula>AND(ISNUMBER(IN2),IN2&gt;($IN$43+(2*$IN$46)))</formula>
    </cfRule>
    <cfRule type="expression" dxfId="602" priority="1632" stopIfTrue="1">
      <formula>AND(ISNUMBER(IN2),IN2&lt;($IN$43-(2*$IN$46)))</formula>
    </cfRule>
  </conditionalFormatting>
  <conditionalFormatting sqref="IP2:IP41">
    <cfRule type="expression" dxfId="601" priority="1633" stopIfTrue="1">
      <formula>AND(ISNUMBER(IP2),IP2&gt;($IP$43+(2*$IP$46)))</formula>
    </cfRule>
    <cfRule type="expression" dxfId="600" priority="1634" stopIfTrue="1">
      <formula>AND(ISNUMBER(IP2),IP2&lt;($IP$43-(2*$IP$46)))</formula>
    </cfRule>
  </conditionalFormatting>
  <conditionalFormatting sqref="IS2:IS41">
    <cfRule type="expression" dxfId="599" priority="1635" stopIfTrue="1">
      <formula>AND(ISNUMBER(IS2),IS2&gt;($IS$43+(2*$IS$46)))</formula>
    </cfRule>
    <cfRule type="expression" dxfId="598" priority="1636" stopIfTrue="1">
      <formula>AND(ISNUMBER(IS2),IS2&lt;($IS$43-(2*$IS$46)))</formula>
    </cfRule>
  </conditionalFormatting>
  <conditionalFormatting sqref="IT2:IT41">
    <cfRule type="expression" dxfId="597" priority="1637" stopIfTrue="1">
      <formula>AND(ISNUMBER(IT2),IT2&gt;($IT$43+(2*$IT$46)))</formula>
    </cfRule>
    <cfRule type="expression" dxfId="596" priority="1638" stopIfTrue="1">
      <formula>AND(ISNUMBER(IT2),IT2&lt;($IT$43-(2*$IT$46)))</formula>
    </cfRule>
  </conditionalFormatting>
  <conditionalFormatting sqref="IU2:IU41">
    <cfRule type="expression" dxfId="595" priority="1639" stopIfTrue="1">
      <formula>AND(ISNUMBER(IU2),IU2&gt;($IU$43+(2*$IU$46)))</formula>
    </cfRule>
    <cfRule type="expression" dxfId="594" priority="1640" stopIfTrue="1">
      <formula>AND(ISNUMBER(IU2),IU2&lt;($IU$43-(2*$IU$46)))</formula>
    </cfRule>
  </conditionalFormatting>
  <conditionalFormatting sqref="IW2:IW41">
    <cfRule type="expression" dxfId="593" priority="1641" stopIfTrue="1">
      <formula>AND(ISNUMBER(IW2),IW2&gt;($IW$43+(2*$IW$46)))</formula>
    </cfRule>
    <cfRule type="expression" dxfId="592" priority="1642" stopIfTrue="1">
      <formula>AND(ISNUMBER(IW2),IW2&lt;($IW$43-(2*$IW$46)))</formula>
    </cfRule>
  </conditionalFormatting>
  <conditionalFormatting sqref="IZ2:IZ41">
    <cfRule type="expression" dxfId="591" priority="1643" stopIfTrue="1">
      <formula>AND(ISNUMBER(IZ2),IZ2&gt;($IZ$43+(2*$IZ$46)))</formula>
    </cfRule>
    <cfRule type="expression" dxfId="590" priority="1644" stopIfTrue="1">
      <formula>AND(ISNUMBER(IZ2),IZ2&lt;($IZ$43-(2*$IZ$46)))</formula>
    </cfRule>
  </conditionalFormatting>
  <conditionalFormatting sqref="F2:F41">
    <cfRule type="expression" dxfId="589" priority="1645" stopIfTrue="1">
      <formula>AND(ISNUMBER(F2),F2&gt;($F$43+(2*$F$46)))</formula>
    </cfRule>
    <cfRule type="expression" dxfId="588" priority="1646" stopIfTrue="1">
      <formula>AND(ISNUMBER(F2),F2&lt;($F$43-(2*$F$46)))</formula>
    </cfRule>
  </conditionalFormatting>
  <conditionalFormatting sqref="G2:G41">
    <cfRule type="expression" dxfId="587" priority="1647" stopIfTrue="1">
      <formula>AND(ISNUMBER(G2),G2&gt;($G$43+(2*$G$46)))</formula>
    </cfRule>
    <cfRule type="expression" dxfId="586" priority="1648" stopIfTrue="1">
      <formula>AND(ISNUMBER(G2),G2&lt;($G$43-(2*$G$46)))</formula>
    </cfRule>
  </conditionalFormatting>
  <conditionalFormatting sqref="M2:M41">
    <cfRule type="expression" dxfId="585" priority="1649" stopIfTrue="1">
      <formula>AND(ISNUMBER(M2),M2&gt;($M$43+(2*$M$46)))</formula>
    </cfRule>
    <cfRule type="expression" dxfId="584" priority="1650" stopIfTrue="1">
      <formula>AND(ISNUMBER(M2),M2&lt;($M$43-(2*$M$46)))</formula>
    </cfRule>
  </conditionalFormatting>
  <conditionalFormatting sqref="N2:N41">
    <cfRule type="expression" dxfId="583" priority="1651" stopIfTrue="1">
      <formula>AND(ISNUMBER(N2),N2&gt;($N$43+(2*$N$46)))</formula>
    </cfRule>
    <cfRule type="expression" dxfId="582" priority="1652" stopIfTrue="1">
      <formula>AND(ISNUMBER(N2),N2&lt;($N$43-(2*$N$46)))</formula>
    </cfRule>
  </conditionalFormatting>
  <conditionalFormatting sqref="T2:T41">
    <cfRule type="expression" dxfId="581" priority="1653" stopIfTrue="1">
      <formula>AND(ISNUMBER(T2),T2&gt;($T$43+(2*$T$46)))</formula>
    </cfRule>
    <cfRule type="expression" dxfId="580" priority="1654" stopIfTrue="1">
      <formula>AND(ISNUMBER(T2),T2&lt;($T$43-(2*$T$46)))</formula>
    </cfRule>
  </conditionalFormatting>
  <conditionalFormatting sqref="U2:U41">
    <cfRule type="expression" dxfId="579" priority="1655" stopIfTrue="1">
      <formula>AND(ISNUMBER(U2),U2&gt;($U$43+(2*$U$46)))</formula>
    </cfRule>
    <cfRule type="expression" dxfId="578" priority="1656" stopIfTrue="1">
      <formula>AND(ISNUMBER(U2),U2&lt;($U$43-(2*$U$46)))</formula>
    </cfRule>
  </conditionalFormatting>
  <conditionalFormatting sqref="AA2:AA41">
    <cfRule type="expression" dxfId="577" priority="1657" stopIfTrue="1">
      <formula>AND(ISNUMBER(AA2),AA2&gt;($AA$43+(2*$AA$46)))</formula>
    </cfRule>
    <cfRule type="expression" dxfId="576" priority="1658" stopIfTrue="1">
      <formula>AND(ISNUMBER(AA2),AA2&lt;($AA$43-(2*$AA$46)))</formula>
    </cfRule>
  </conditionalFormatting>
  <conditionalFormatting sqref="AB2:AB41">
    <cfRule type="expression" dxfId="575" priority="1659" stopIfTrue="1">
      <formula>AND(ISNUMBER(AB2),AB2&gt;($AB$43+(2*$AB$46)))</formula>
    </cfRule>
    <cfRule type="expression" dxfId="574" priority="1660" stopIfTrue="1">
      <formula>AND(ISNUMBER(AB2),AB2&lt;($AB$43-(2*$AB$46)))</formula>
    </cfRule>
  </conditionalFormatting>
  <conditionalFormatting sqref="AH2:AH41">
    <cfRule type="expression" dxfId="573" priority="1661" stopIfTrue="1">
      <formula>AND(ISNUMBER(AH2),AH2&gt;($AH$43+(2*$AH$46)))</formula>
    </cfRule>
    <cfRule type="expression" dxfId="572" priority="1662" stopIfTrue="1">
      <formula>AND(ISNUMBER(AH2),AH2&lt;($AH$43-(2*$AH$46)))</formula>
    </cfRule>
  </conditionalFormatting>
  <conditionalFormatting sqref="AI2:AI41">
    <cfRule type="expression" dxfId="571" priority="1663" stopIfTrue="1">
      <formula>AND(ISNUMBER(AI2),AI2&gt;($AI$43+(2*$AI$46)))</formula>
    </cfRule>
    <cfRule type="expression" dxfId="570" priority="1664" stopIfTrue="1">
      <formula>AND(ISNUMBER(AI2),AI2&lt;($AI$43-(2*$AI$46)))</formula>
    </cfRule>
  </conditionalFormatting>
  <conditionalFormatting sqref="AO2:AO41">
    <cfRule type="expression" dxfId="569" priority="1665" stopIfTrue="1">
      <formula>AND(ISNUMBER(AO2),AO2&gt;($AO$43+(2*$AO$46)))</formula>
    </cfRule>
    <cfRule type="expression" dxfId="568" priority="1666" stopIfTrue="1">
      <formula>AND(ISNUMBER(AO2),AO2&lt;($AO$43-(2*$AO$46)))</formula>
    </cfRule>
  </conditionalFormatting>
  <conditionalFormatting sqref="AP2:AP41">
    <cfRule type="expression" dxfId="567" priority="1667" stopIfTrue="1">
      <formula>AND(ISNUMBER(AP2),AP2&gt;($AP$43+(2*$AP$46)))</formula>
    </cfRule>
    <cfRule type="expression" dxfId="566" priority="1668" stopIfTrue="1">
      <formula>AND(ISNUMBER(AP2),AP2&lt;($AP$43-(2*$AP$46)))</formula>
    </cfRule>
  </conditionalFormatting>
  <conditionalFormatting sqref="AV2:AV41">
    <cfRule type="expression" dxfId="565" priority="1669" stopIfTrue="1">
      <formula>AND(ISNUMBER(AV2),AV2&gt;($AV$43+(2*$AV$46)))</formula>
    </cfRule>
    <cfRule type="expression" dxfId="564" priority="1670" stopIfTrue="1">
      <formula>AND(ISNUMBER(AV2),AV2&lt;($AV$43-(2*$AV$46)))</formula>
    </cfRule>
  </conditionalFormatting>
  <conditionalFormatting sqref="AW2:AW41">
    <cfRule type="expression" dxfId="563" priority="1671" stopIfTrue="1">
      <formula>AND(ISNUMBER(AW2),AW2&gt;($AW$43+(2*$AW$46)))</formula>
    </cfRule>
    <cfRule type="expression" dxfId="562" priority="1672" stopIfTrue="1">
      <formula>AND(ISNUMBER(AW2),AW2&lt;($AW$43-(2*$AW$46)))</formula>
    </cfRule>
  </conditionalFormatting>
  <conditionalFormatting sqref="BC2:BC41">
    <cfRule type="expression" dxfId="561" priority="1673" stopIfTrue="1">
      <formula>AND(ISNUMBER(BC2),BC2&gt;($BC$43+(2*$BC$46)))</formula>
    </cfRule>
    <cfRule type="expression" dxfId="560" priority="1674" stopIfTrue="1">
      <formula>AND(ISNUMBER(BC2),BC2&lt;($BC$43-(2*$BC$46)))</formula>
    </cfRule>
  </conditionalFormatting>
  <conditionalFormatting sqref="BD2:BD41">
    <cfRule type="expression" dxfId="559" priority="1675" stopIfTrue="1">
      <formula>AND(ISNUMBER(BD2),BD2&gt;($BD$43+(2*$BD$46)))</formula>
    </cfRule>
    <cfRule type="expression" dxfId="558" priority="1676" stopIfTrue="1">
      <formula>AND(ISNUMBER(BD2),BD2&lt;($BD$43-(2*$BD$46)))</formula>
    </cfRule>
  </conditionalFormatting>
  <conditionalFormatting sqref="BJ2:BJ41">
    <cfRule type="expression" dxfId="557" priority="1677" stopIfTrue="1">
      <formula>AND(ISNUMBER(BJ2),BJ2&gt;($BJ$43+(2*$BJ$46)))</formula>
    </cfRule>
    <cfRule type="expression" dxfId="556" priority="1678" stopIfTrue="1">
      <formula>AND(ISNUMBER(BJ2),BJ2&lt;($BJ$43-(2*$BJ$46)))</formula>
    </cfRule>
  </conditionalFormatting>
  <conditionalFormatting sqref="BK2:BK41">
    <cfRule type="expression" dxfId="555" priority="1679" stopIfTrue="1">
      <formula>AND(ISNUMBER(BK2),BK2&gt;($BK$43+(2*$BK$46)))</formula>
    </cfRule>
    <cfRule type="expression" dxfId="554" priority="1680" stopIfTrue="1">
      <formula>AND(ISNUMBER(BK2),BK2&lt;($BK$43-(2*$BK$46)))</formula>
    </cfRule>
  </conditionalFormatting>
  <conditionalFormatting sqref="BQ2:BQ41">
    <cfRule type="expression" dxfId="553" priority="1681" stopIfTrue="1">
      <formula>AND(ISNUMBER(BQ2),BQ2&gt;($BQ$43+(2*$BQ$46)))</formula>
    </cfRule>
    <cfRule type="expression" dxfId="552" priority="1682" stopIfTrue="1">
      <formula>AND(ISNUMBER(BQ2),BQ2&lt;($BQ$43-(2*$BQ$46)))</formula>
    </cfRule>
  </conditionalFormatting>
  <conditionalFormatting sqref="BR2:BR41">
    <cfRule type="expression" dxfId="551" priority="1683" stopIfTrue="1">
      <formula>AND(ISNUMBER(BR2),BR2&gt;($BR$43+(2*$BR$46)))</formula>
    </cfRule>
    <cfRule type="expression" dxfId="550" priority="1684" stopIfTrue="1">
      <formula>AND(ISNUMBER(BR2),BR2&lt;($BR$43-(2*$BR$46)))</formula>
    </cfRule>
  </conditionalFormatting>
  <conditionalFormatting sqref="BY2:BY41">
    <cfRule type="expression" dxfId="549" priority="1687" stopIfTrue="1">
      <formula>AND(ISNUMBER(BY2),BY2&gt;($BY$43+(2*$BY$46)))</formula>
    </cfRule>
    <cfRule type="expression" dxfId="548" priority="1688" stopIfTrue="1">
      <formula>AND(ISNUMBER(BY2),BY2&lt;($BY$43-(2*$BY$46)))</formula>
    </cfRule>
  </conditionalFormatting>
  <conditionalFormatting sqref="CE2:CE41">
    <cfRule type="expression" dxfId="547" priority="1689" stopIfTrue="1">
      <formula>AND(ISNUMBER(CE2),CE2&gt;($CE$43+(2*$CE$46)))</formula>
    </cfRule>
    <cfRule type="expression" dxfId="546" priority="1690" stopIfTrue="1">
      <formula>AND(ISNUMBER(CE2),CE2&lt;($CE$43-(2*$CE$46)))</formula>
    </cfRule>
  </conditionalFormatting>
  <conditionalFormatting sqref="CF2:CF41">
    <cfRule type="expression" dxfId="545" priority="1691" stopIfTrue="1">
      <formula>AND(ISNUMBER(CF2),CF2&gt;($CF$43+(2*$CF$46)))</formula>
    </cfRule>
    <cfRule type="expression" dxfId="544" priority="1692" stopIfTrue="1">
      <formula>AND(ISNUMBER(CF2),CF2&lt;($CF$43-(2*$CF$46)))</formula>
    </cfRule>
  </conditionalFormatting>
  <conditionalFormatting sqref="CL2:CL41">
    <cfRule type="expression" dxfId="543" priority="1693" stopIfTrue="1">
      <formula>AND(ISNUMBER(CL2),CL2&gt;($CL$43+(2*$CL$46)))</formula>
    </cfRule>
    <cfRule type="expression" dxfId="542" priority="1694" stopIfTrue="1">
      <formula>AND(ISNUMBER(CL2),CL2&lt;($CL$43-(2*$CL$46)))</formula>
    </cfRule>
  </conditionalFormatting>
  <conditionalFormatting sqref="CM2:CM41">
    <cfRule type="expression" dxfId="541" priority="1695" stopIfTrue="1">
      <formula>AND(ISNUMBER(CM2),CM2&gt;($CM$43+(2*$CM$46)))</formula>
    </cfRule>
    <cfRule type="expression" dxfId="540" priority="1696" stopIfTrue="1">
      <formula>AND(ISNUMBER(CM2),CM2&lt;($CM$43-(2*$CM$46)))</formula>
    </cfRule>
  </conditionalFormatting>
  <conditionalFormatting sqref="CS2:CS41">
    <cfRule type="expression" dxfId="539" priority="1697" stopIfTrue="1">
      <formula>AND(ISNUMBER(CS2),CS2&gt;($CS$43+(2*$CS$46)))</formula>
    </cfRule>
    <cfRule type="expression" dxfId="538" priority="1698" stopIfTrue="1">
      <formula>AND(ISNUMBER(CS2),CS2&lt;($CS$43-(2*$CS$46)))</formula>
    </cfRule>
  </conditionalFormatting>
  <conditionalFormatting sqref="CT2:CT41">
    <cfRule type="expression" dxfId="537" priority="1699" stopIfTrue="1">
      <formula>AND(ISNUMBER(CT2),CT2&gt;($CT$43+(2*$CT$46)))</formula>
    </cfRule>
    <cfRule type="expression" dxfId="536" priority="1700" stopIfTrue="1">
      <formula>AND(ISNUMBER(CT2),CT2&lt;($CT$43-(2*$CT$46)))</formula>
    </cfRule>
  </conditionalFormatting>
  <conditionalFormatting sqref="CZ2:CZ41">
    <cfRule type="expression" dxfId="535" priority="1701" stopIfTrue="1">
      <formula>AND(ISNUMBER(CZ2),CZ2&gt;($CZ$43+(2*$CZ$46)))</formula>
    </cfRule>
    <cfRule type="expression" dxfId="534" priority="1702" stopIfTrue="1">
      <formula>AND(ISNUMBER(CZ2),CZ2&lt;($CZ$43-(2*$CZ$46)))</formula>
    </cfRule>
  </conditionalFormatting>
  <conditionalFormatting sqref="DA2:DA41">
    <cfRule type="expression" dxfId="533" priority="1703" stopIfTrue="1">
      <formula>AND(ISNUMBER(DA2),DA2&gt;($DA$43+(2*$DA$46)))</formula>
    </cfRule>
    <cfRule type="expression" dxfId="532" priority="1704" stopIfTrue="1">
      <formula>AND(ISNUMBER(DA2),DA2&lt;($DA$43-(2*$DA$46)))</formula>
    </cfRule>
  </conditionalFormatting>
  <conditionalFormatting sqref="DG2:DG41">
    <cfRule type="expression" dxfId="531" priority="1705" stopIfTrue="1">
      <formula>AND(ISNUMBER(DG2),DG2&gt;($DG$43+(2*$DG$46)))</formula>
    </cfRule>
    <cfRule type="expression" dxfId="530" priority="1706" stopIfTrue="1">
      <formula>AND(ISNUMBER(DG2),DG2&lt;($DG$43-(2*$DG$46)))</formula>
    </cfRule>
  </conditionalFormatting>
  <conditionalFormatting sqref="DH2:DH41">
    <cfRule type="expression" dxfId="529" priority="1707" stopIfTrue="1">
      <formula>AND(ISNUMBER(DH2),DH2&gt;($DH$43+(2*$DH$46)))</formula>
    </cfRule>
    <cfRule type="expression" dxfId="528" priority="1708" stopIfTrue="1">
      <formula>AND(ISNUMBER(DH2),DH2&lt;($DH$43-(2*$DH$46)))</formula>
    </cfRule>
  </conditionalFormatting>
  <conditionalFormatting sqref="DN2:DN41">
    <cfRule type="expression" dxfId="527" priority="1709" stopIfTrue="1">
      <formula>AND(ISNUMBER(DN2),DN2&gt;($DN$43+(2*$DN$46)))</formula>
    </cfRule>
    <cfRule type="expression" dxfId="526" priority="1710" stopIfTrue="1">
      <formula>AND(ISNUMBER(DN2),DN2&lt;($DN$43-(2*$DN$46)))</formula>
    </cfRule>
  </conditionalFormatting>
  <conditionalFormatting sqref="DO2:DO41">
    <cfRule type="expression" dxfId="525" priority="1711" stopIfTrue="1">
      <formula>AND(ISNUMBER(DO2),DO2&gt;($DO$43+(2*$DO$46)))</formula>
    </cfRule>
    <cfRule type="expression" dxfId="524" priority="1712" stopIfTrue="1">
      <formula>AND(ISNUMBER(DO2),DO2&lt;($DO$43-(2*$DO$46)))</formula>
    </cfRule>
  </conditionalFormatting>
  <conditionalFormatting sqref="DU2:DU41">
    <cfRule type="expression" dxfId="523" priority="1713" stopIfTrue="1">
      <formula>AND(ISNUMBER(DU2),DU2&gt;($DU$43+(2*$DU$46)))</formula>
    </cfRule>
    <cfRule type="expression" dxfId="522" priority="1714" stopIfTrue="1">
      <formula>AND(ISNUMBER(DU2),DU2&lt;($DU$43-(2*$DU$46)))</formula>
    </cfRule>
  </conditionalFormatting>
  <conditionalFormatting sqref="DV2:DV41">
    <cfRule type="expression" dxfId="521" priority="1715" stopIfTrue="1">
      <formula>AND(ISNUMBER(DV2),DV2&gt;($DV$43+(2*$DV$46)))</formula>
    </cfRule>
    <cfRule type="expression" dxfId="520" priority="1716" stopIfTrue="1">
      <formula>AND(ISNUMBER(DV2),DV2&lt;($DV$43-(2*$DV$46)))</formula>
    </cfRule>
  </conditionalFormatting>
  <conditionalFormatting sqref="EB2:EB41">
    <cfRule type="expression" dxfId="519" priority="1717" stopIfTrue="1">
      <formula>AND(ISNUMBER(EB2),EB2&gt;($EB$43+(2*$EB$46)))</formula>
    </cfRule>
    <cfRule type="expression" dxfId="518" priority="1718" stopIfTrue="1">
      <formula>AND(ISNUMBER(EB2),EB2&lt;($EB$43-(2*$EB$46)))</formula>
    </cfRule>
  </conditionalFormatting>
  <conditionalFormatting sqref="EC2:EC41">
    <cfRule type="expression" dxfId="517" priority="1719" stopIfTrue="1">
      <formula>AND(ISNUMBER(EC2),EC2&gt;($EC$43+(2*$EC$46)))</formula>
    </cfRule>
    <cfRule type="expression" dxfId="516" priority="1720" stopIfTrue="1">
      <formula>AND(ISNUMBER(EC2),EC2&lt;($EC$43-(2*$EC$46)))</formula>
    </cfRule>
  </conditionalFormatting>
  <conditionalFormatting sqref="EI2:EI41">
    <cfRule type="expression" dxfId="515" priority="1721" stopIfTrue="1">
      <formula>AND(ISNUMBER(EI2),EI2&gt;($EI$43+(2*$EI$46)))</formula>
    </cfRule>
    <cfRule type="expression" dxfId="514" priority="1722" stopIfTrue="1">
      <formula>AND(ISNUMBER(EI2),EI2&lt;($EI$43-(2*$EI$46)))</formula>
    </cfRule>
  </conditionalFormatting>
  <conditionalFormatting sqref="EJ2:EJ41">
    <cfRule type="expression" dxfId="513" priority="1723" stopIfTrue="1">
      <formula>AND(ISNUMBER(EJ2),EJ2&gt;($EJ$43+(2*$EJ$46)))</formula>
    </cfRule>
    <cfRule type="expression" dxfId="512" priority="1724" stopIfTrue="1">
      <formula>AND(ISNUMBER(EJ2),EJ2&lt;($EJ$43-(2*$EJ$46)))</formula>
    </cfRule>
  </conditionalFormatting>
  <conditionalFormatting sqref="EP2:EP41">
    <cfRule type="expression" dxfId="511" priority="1725" stopIfTrue="1">
      <formula>AND(ISNUMBER(EP2),EP2&gt;($EP$43+(2*$EP$46)))</formula>
    </cfRule>
    <cfRule type="expression" dxfId="510" priority="1726" stopIfTrue="1">
      <formula>AND(ISNUMBER(EP2),EP2&lt;($EP$43-(2*$EP$46)))</formula>
    </cfRule>
  </conditionalFormatting>
  <conditionalFormatting sqref="EQ2:EQ41">
    <cfRule type="expression" dxfId="509" priority="1727" stopIfTrue="1">
      <formula>AND(ISNUMBER(EQ2),EQ2&gt;($EQ$43+(2*$EQ$46)))</formula>
    </cfRule>
    <cfRule type="expression" dxfId="508" priority="1728" stopIfTrue="1">
      <formula>AND(ISNUMBER(EQ2),EQ2&lt;($EQ$43-(2*$EQ$46)))</formula>
    </cfRule>
  </conditionalFormatting>
  <conditionalFormatting sqref="EW2:EW41">
    <cfRule type="expression" dxfId="507" priority="1729" stopIfTrue="1">
      <formula>AND(ISNUMBER(EW2),EW2&gt;($EW$43+(2*$EW$46)))</formula>
    </cfRule>
    <cfRule type="expression" dxfId="506" priority="1730" stopIfTrue="1">
      <formula>AND(ISNUMBER(EW2),EW2&lt;($EW$43-(2*$EW$46)))</formula>
    </cfRule>
  </conditionalFormatting>
  <conditionalFormatting sqref="EX2:EX41">
    <cfRule type="expression" dxfId="505" priority="1731" stopIfTrue="1">
      <formula>AND(ISNUMBER(EX2),EX2&gt;($EX$43+(2*$EX$46)))</formula>
    </cfRule>
    <cfRule type="expression" dxfId="504" priority="1732" stopIfTrue="1">
      <formula>AND(ISNUMBER(EX2),EX2&lt;($EX$43-(2*$EX$46)))</formula>
    </cfRule>
  </conditionalFormatting>
  <conditionalFormatting sqref="FD2:FD41">
    <cfRule type="expression" dxfId="503" priority="1733" stopIfTrue="1">
      <formula>AND(ISNUMBER(FD2),FD2&gt;($FD$43+(2*$FD$46)))</formula>
    </cfRule>
    <cfRule type="expression" dxfId="502" priority="1734" stopIfTrue="1">
      <formula>AND(ISNUMBER(FD2),FD2&lt;($FD$43-(2*$FD$46)))</formula>
    </cfRule>
  </conditionalFormatting>
  <conditionalFormatting sqref="FE2:FE41">
    <cfRule type="expression" dxfId="501" priority="1735" stopIfTrue="1">
      <formula>AND(ISNUMBER(FE2),FE2&gt;($FE$43+(2*$FE$46)))</formula>
    </cfRule>
    <cfRule type="expression" dxfId="500" priority="1736" stopIfTrue="1">
      <formula>AND(ISNUMBER(FE2),FE2&lt;($FE$43-(2*$FE$46)))</formula>
    </cfRule>
  </conditionalFormatting>
  <conditionalFormatting sqref="FK2:FK41">
    <cfRule type="expression" dxfId="499" priority="1737" stopIfTrue="1">
      <formula>AND(ISNUMBER(FK2),FK2&gt;($FK$43+(2*$FK$46)))</formula>
    </cfRule>
    <cfRule type="expression" dxfId="498" priority="1738" stopIfTrue="1">
      <formula>AND(ISNUMBER(FK2),FK2&lt;($FK$43-(2*$FK$46)))</formula>
    </cfRule>
  </conditionalFormatting>
  <conditionalFormatting sqref="FL2:FL41">
    <cfRule type="expression" dxfId="497" priority="1739" stopIfTrue="1">
      <formula>AND(ISNUMBER(FL2),FL2&gt;($FL$43+(2*$FL$46)))</formula>
    </cfRule>
    <cfRule type="expression" dxfId="496" priority="1740" stopIfTrue="1">
      <formula>AND(ISNUMBER(FL2),FL2&lt;($FL$43-(2*$FL$46)))</formula>
    </cfRule>
  </conditionalFormatting>
  <conditionalFormatting sqref="FR2:FR41">
    <cfRule type="expression" dxfId="495" priority="1741" stopIfTrue="1">
      <formula>AND(ISNUMBER(FR2),FR2&gt;($FR$43+(2*$FR$46)))</formula>
    </cfRule>
    <cfRule type="expression" dxfId="494" priority="1742" stopIfTrue="1">
      <formula>AND(ISNUMBER(FR2),FR2&lt;($FR$43-(2*$FR$46)))</formula>
    </cfRule>
  </conditionalFormatting>
  <conditionalFormatting sqref="FS2:FS41">
    <cfRule type="expression" dxfId="493" priority="1743" stopIfTrue="1">
      <formula>AND(ISNUMBER(FS2),FS2&gt;($FS$43+(2*$FS$46)))</formula>
    </cfRule>
    <cfRule type="expression" dxfId="492" priority="1744" stopIfTrue="1">
      <formula>AND(ISNUMBER(FS2),FS2&lt;($FS$43-(2*$FS$46)))</formula>
    </cfRule>
  </conditionalFormatting>
  <conditionalFormatting sqref="FY2:FY41">
    <cfRule type="expression" dxfId="491" priority="1745" stopIfTrue="1">
      <formula>AND(ISNUMBER(FY2),FY2&gt;($FY$43+(2*$FY$46)))</formula>
    </cfRule>
    <cfRule type="expression" dxfId="490" priority="1746" stopIfTrue="1">
      <formula>AND(ISNUMBER(FY2),FY2&lt;($FY$43-(2*$FY$46)))</formula>
    </cfRule>
  </conditionalFormatting>
  <conditionalFormatting sqref="FZ2:FZ41">
    <cfRule type="expression" dxfId="489" priority="1747" stopIfTrue="1">
      <formula>AND(ISNUMBER(FZ2),FZ2&gt;($FZ$43+(2*$FZ$46)))</formula>
    </cfRule>
    <cfRule type="expression" dxfId="488" priority="1748" stopIfTrue="1">
      <formula>AND(ISNUMBER(FZ2),FZ2&lt;($FZ$43-(2*$FZ$46)))</formula>
    </cfRule>
  </conditionalFormatting>
  <conditionalFormatting sqref="GF2:GF41">
    <cfRule type="expression" dxfId="487" priority="1749" stopIfTrue="1">
      <formula>AND(ISNUMBER(GF2),GF2&gt;($GF$43+(2*$GF$46)))</formula>
    </cfRule>
    <cfRule type="expression" dxfId="486" priority="1750" stopIfTrue="1">
      <formula>AND(ISNUMBER(GF2),GF2&lt;($GF$43-(2*$GF$46)))</formula>
    </cfRule>
  </conditionalFormatting>
  <conditionalFormatting sqref="GG2:GG41">
    <cfRule type="expression" dxfId="485" priority="1751" stopIfTrue="1">
      <formula>AND(ISNUMBER(GG2),GG2&gt;($GG$43+(2*$GG$46)))</formula>
    </cfRule>
    <cfRule type="expression" dxfId="484" priority="1752" stopIfTrue="1">
      <formula>AND(ISNUMBER(GG2),GG2&lt;($GG$43-(2*$GG$46)))</formula>
    </cfRule>
  </conditionalFormatting>
  <conditionalFormatting sqref="GM2:GM41">
    <cfRule type="expression" dxfId="483" priority="1753" stopIfTrue="1">
      <formula>AND(ISNUMBER(GM2),GM2&gt;($GM$43+(2*$GM$46)))</formula>
    </cfRule>
    <cfRule type="expression" dxfId="482" priority="1754" stopIfTrue="1">
      <formula>AND(ISNUMBER(GM2),GM2&lt;($GM$43-(2*$GM$46)))</formula>
    </cfRule>
  </conditionalFormatting>
  <conditionalFormatting sqref="GN2:GN41">
    <cfRule type="expression" dxfId="481" priority="1755" stopIfTrue="1">
      <formula>AND(ISNUMBER(GN2),GN2&gt;($GN$43+(2*$GN$46)))</formula>
    </cfRule>
    <cfRule type="expression" dxfId="480" priority="1756" stopIfTrue="1">
      <formula>AND(ISNUMBER(GN2),GN2&lt;($GN$43-(2*$GN$46)))</formula>
    </cfRule>
  </conditionalFormatting>
  <conditionalFormatting sqref="GT2:GT41">
    <cfRule type="expression" dxfId="479" priority="1757" stopIfTrue="1">
      <formula>AND(ISNUMBER(GT2),GT2&gt;($GT$43+(2*$GT$46)))</formula>
    </cfRule>
    <cfRule type="expression" dxfId="478" priority="1758" stopIfTrue="1">
      <formula>AND(ISNUMBER(GT2),GT2&lt;($GT$43-(2*$GT$46)))</formula>
    </cfRule>
  </conditionalFormatting>
  <conditionalFormatting sqref="GU2:GU41">
    <cfRule type="expression" dxfId="477" priority="1759" stopIfTrue="1">
      <formula>AND(ISNUMBER(GU2),GU2&gt;($GU$43+(2*$GU$46)))</formula>
    </cfRule>
    <cfRule type="expression" dxfId="476" priority="1760" stopIfTrue="1">
      <formula>AND(ISNUMBER(GU2),GU2&lt;($GU$43-(2*$GU$46)))</formula>
    </cfRule>
  </conditionalFormatting>
  <conditionalFormatting sqref="HA2:HA41">
    <cfRule type="expression" dxfId="475" priority="1761" stopIfTrue="1">
      <formula>AND(ISNUMBER(HA2),HA2&gt;($HA$43+(2*$HA$46)))</formula>
    </cfRule>
    <cfRule type="expression" dxfId="474" priority="1762" stopIfTrue="1">
      <formula>AND(ISNUMBER(HA2),HA2&lt;($HA$43-(2*$HA$46)))</formula>
    </cfRule>
  </conditionalFormatting>
  <conditionalFormatting sqref="HB2:HB41">
    <cfRule type="expression" dxfId="473" priority="1763" stopIfTrue="1">
      <formula>AND(ISNUMBER(HB2),HB2&gt;($HB$43+(2*$HB$46)))</formula>
    </cfRule>
    <cfRule type="expression" dxfId="472" priority="1764" stopIfTrue="1">
      <formula>AND(ISNUMBER(HB2),HB2&lt;($HB$43-(2*$HB$46)))</formula>
    </cfRule>
  </conditionalFormatting>
  <conditionalFormatting sqref="HH2:HH41">
    <cfRule type="expression" dxfId="471" priority="1765" stopIfTrue="1">
      <formula>AND(ISNUMBER(HH2),HH2&gt;($HH$43+(2*$HH$46)))</formula>
    </cfRule>
    <cfRule type="expression" dxfId="470" priority="1766" stopIfTrue="1">
      <formula>AND(ISNUMBER(HH2),HH2&lt;($HH$43-(2*$HH$46)))</formula>
    </cfRule>
  </conditionalFormatting>
  <conditionalFormatting sqref="HI2:HI41">
    <cfRule type="expression" dxfId="469" priority="1767" stopIfTrue="1">
      <formula>AND(ISNUMBER(HI2),HI2&gt;($HI$43+(2*$HI$46)))</formula>
    </cfRule>
    <cfRule type="expression" dxfId="468" priority="1768" stopIfTrue="1">
      <formula>AND(ISNUMBER(HI2),HI2&lt;($HI$43-(2*$HI$46)))</formula>
    </cfRule>
  </conditionalFormatting>
  <conditionalFormatting sqref="HO2:HO41">
    <cfRule type="expression" dxfId="467" priority="1769" stopIfTrue="1">
      <formula>AND(ISNUMBER(HO2),HO2&gt;($HO$43+(2*$HO$46)))</formula>
    </cfRule>
    <cfRule type="expression" dxfId="466" priority="1770" stopIfTrue="1">
      <formula>AND(ISNUMBER(HO2),HO2&lt;($HO$43-(2*$HO$46)))</formula>
    </cfRule>
  </conditionalFormatting>
  <conditionalFormatting sqref="HP2:HP41">
    <cfRule type="expression" dxfId="465" priority="1771" stopIfTrue="1">
      <formula>AND(ISNUMBER(HP2),HP2&gt;($HP$43+(2*$HP$46)))</formula>
    </cfRule>
    <cfRule type="expression" dxfId="464" priority="1772" stopIfTrue="1">
      <formula>AND(ISNUMBER(HP2),HP2&lt;($HP$43-(2*$HP$46)))</formula>
    </cfRule>
  </conditionalFormatting>
  <conditionalFormatting sqref="HV2:HV41">
    <cfRule type="expression" dxfId="463" priority="1773" stopIfTrue="1">
      <formula>AND(ISNUMBER(HV2),HV2&gt;($HV$43+(2*$HV$46)))</formula>
    </cfRule>
    <cfRule type="expression" dxfId="462" priority="1774" stopIfTrue="1">
      <formula>AND(ISNUMBER(HV2),HV2&lt;($HV$43-(2*$HV$46)))</formula>
    </cfRule>
  </conditionalFormatting>
  <conditionalFormatting sqref="HW2:HW41">
    <cfRule type="expression" dxfId="461" priority="1775" stopIfTrue="1">
      <formula>AND(ISNUMBER(HW2),HW2&gt;($HW$43+(2*$HW$46)))</formula>
    </cfRule>
    <cfRule type="expression" dxfId="460" priority="1776" stopIfTrue="1">
      <formula>AND(ISNUMBER(HW2),HW2&lt;($HW$43-(2*$HW$46)))</formula>
    </cfRule>
  </conditionalFormatting>
  <conditionalFormatting sqref="IC2:IC41">
    <cfRule type="expression" dxfId="459" priority="1777" stopIfTrue="1">
      <formula>AND(ISNUMBER(IC2),IC2&gt;($IC$43+(2*$IC$46)))</formula>
    </cfRule>
    <cfRule type="expression" dxfId="458" priority="1778" stopIfTrue="1">
      <formula>AND(ISNUMBER(IC2),IC2&lt;($IC$43-(2*$IC$46)))</formula>
    </cfRule>
  </conditionalFormatting>
  <conditionalFormatting sqref="ID2:ID41">
    <cfRule type="expression" dxfId="457" priority="1779" stopIfTrue="1">
      <formula>AND(ISNUMBER(ID2),ID2&gt;($ID$43+(2*$ID$46)))</formula>
    </cfRule>
    <cfRule type="expression" dxfId="456" priority="1780" stopIfTrue="1">
      <formula>AND(ISNUMBER(ID2),ID2&lt;($ID$43-(2*$ID$46)))</formula>
    </cfRule>
  </conditionalFormatting>
  <conditionalFormatting sqref="IJ2:IJ41">
    <cfRule type="expression" dxfId="455" priority="1781" stopIfTrue="1">
      <formula>AND(ISNUMBER(IJ2),IJ2&gt;($IJ$43+(2*$IJ$46)))</formula>
    </cfRule>
    <cfRule type="expression" dxfId="454" priority="1782" stopIfTrue="1">
      <formula>AND(ISNUMBER(IJ2),IJ2&lt;($IJ$43-(2*$IJ$46)))</formula>
    </cfRule>
  </conditionalFormatting>
  <conditionalFormatting sqref="IK2:IK41">
    <cfRule type="expression" dxfId="453" priority="1783" stopIfTrue="1">
      <formula>AND(ISNUMBER(IK2),IK2&gt;($IK$43+(2*$IK$46)))</formula>
    </cfRule>
    <cfRule type="expression" dxfId="452" priority="1784" stopIfTrue="1">
      <formula>AND(ISNUMBER(IK2),IK2&lt;($IK$43-(2*$IK$46)))</formula>
    </cfRule>
  </conditionalFormatting>
  <conditionalFormatting sqref="IQ2:IQ41">
    <cfRule type="expression" dxfId="451" priority="1785" stopIfTrue="1">
      <formula>AND(ISNUMBER(IQ2),IQ2&gt;($IQ$43+(2*$IQ$46)))</formula>
    </cfRule>
    <cfRule type="expression" dxfId="450" priority="1786" stopIfTrue="1">
      <formula>AND(ISNUMBER(IQ2),IQ2&lt;($IQ$43-(2*$IQ$46)))</formula>
    </cfRule>
  </conditionalFormatting>
  <conditionalFormatting sqref="IR2:IR41">
    <cfRule type="expression" dxfId="449" priority="1787" stopIfTrue="1">
      <formula>AND(ISNUMBER(IR2),IR2&gt;($IR$43+(2*$IR$46)))</formula>
    </cfRule>
    <cfRule type="expression" dxfId="448" priority="1788" stopIfTrue="1">
      <formula>AND(ISNUMBER(IR2),IR2&lt;($IR$43-(2*$IR$46)))</formula>
    </cfRule>
  </conditionalFormatting>
  <conditionalFormatting sqref="IX2:IX41">
    <cfRule type="expression" dxfId="447" priority="1789" stopIfTrue="1">
      <formula>AND(ISNUMBER(IX2),IX2&gt;($IX$43+(2*$IX$46)))</formula>
    </cfRule>
    <cfRule type="expression" dxfId="446" priority="1790" stopIfTrue="1">
      <formula>AND(ISNUMBER(IX2),IX2&lt;($IX$43-(2*$IX$46)))</formula>
    </cfRule>
  </conditionalFormatting>
  <conditionalFormatting sqref="IY2:IY41">
    <cfRule type="expression" dxfId="445" priority="1791" stopIfTrue="1">
      <formula>AND(ISNUMBER(IY2),IY2&gt;($IY$43+(2*$IY$46)))</formula>
    </cfRule>
    <cfRule type="expression" dxfId="444" priority="1792" stopIfTrue="1">
      <formula>AND(ISNUMBER(IY2),IY2&lt;($IY$43-(2*$IY$46)))</formula>
    </cfRule>
  </conditionalFormatting>
  <conditionalFormatting sqref="BT16">
    <cfRule type="expression" dxfId="443" priority="5" stopIfTrue="1">
      <formula>AND(ISNUMBER(BT16),BT16&gt;($BF$43+(2*$BF$46)))</formula>
    </cfRule>
    <cfRule type="expression" dxfId="442" priority="6" stopIfTrue="1">
      <formula>AND(ISNUMBER(BT16),BT16&lt;($BF$43-(2*$BF$46)))</formula>
    </cfRule>
  </conditionalFormatting>
  <conditionalFormatting sqref="BU16">
    <cfRule type="expression" dxfId="441" priority="7" stopIfTrue="1">
      <formula>AND(ISNUMBER(BU16),BU16&gt;($BG$43+(2*$BG$46)))</formula>
    </cfRule>
    <cfRule type="expression" dxfId="440" priority="8" stopIfTrue="1">
      <formula>AND(ISNUMBER(BU16),BU16&lt;($BG$43-(2*$BG$46)))</formula>
    </cfRule>
  </conditionalFormatting>
  <conditionalFormatting sqref="BW17:BW18">
    <cfRule type="expression" dxfId="439" priority="1" stopIfTrue="1">
      <formula>AND(ISNUMBER(BW17),BW17&gt;($BI$43+(2*$BI$46)))</formula>
    </cfRule>
    <cfRule type="expression" dxfId="438" priority="2" stopIfTrue="1">
      <formula>AND(ISNUMBER(BW17),BW17&lt;($BI$43-(2*$BI$46)))</formula>
    </cfRule>
  </conditionalFormatting>
  <conditionalFormatting sqref="BX17:BX18">
    <cfRule type="expression" dxfId="437" priority="3" stopIfTrue="1">
      <formula>AND(ISNUMBER(BX17),BX17&gt;($BJ$43+(2*$BJ$46)))</formula>
    </cfRule>
    <cfRule type="expression" dxfId="436" priority="4" stopIfTrue="1">
      <formula>AND(ISNUMBER(BX17),BX17&lt;($BJ$43-(2*$BJ$46)))</formula>
    </cfRule>
  </conditionalFormatting>
  <conditionalFormatting sqref="BT2:BT41">
    <cfRule type="expression" dxfId="435" priority="1429" stopIfTrue="1">
      <formula>AND(ISNUMBER(BT2),BT2&gt;($BT$43+(2*$BT$46)))</formula>
    </cfRule>
    <cfRule type="expression" dxfId="434" priority="1430" stopIfTrue="1">
      <formula>AND(ISNUMBER(BT2),BT2&lt;($BT$43-(2*$BT$46)))</formula>
    </cfRule>
  </conditionalFormatting>
  <conditionalFormatting sqref="BU2:BU41">
    <cfRule type="expression" dxfId="433" priority="1431" stopIfTrue="1">
      <formula>AND(ISNUMBER(BU2),BU2&gt;($BU$43+(2*$BU$46)))</formula>
    </cfRule>
    <cfRule type="expression" dxfId="432" priority="1432" stopIfTrue="1">
      <formula>AND(ISNUMBER(BU2),BU2&lt;($BU$43-(2*$BU$46)))</formula>
    </cfRule>
  </conditionalFormatting>
  <conditionalFormatting sqref="BW2:BW41">
    <cfRule type="expression" dxfId="431" priority="1433" stopIfTrue="1">
      <formula>AND(ISNUMBER(BW2),BW2&gt;($BW$43+(2*$BW$46)))</formula>
    </cfRule>
    <cfRule type="expression" dxfId="430" priority="1434" stopIfTrue="1">
      <formula>AND(ISNUMBER(BW2),BW2&lt;($BW$43-(2*$BW$46)))</formula>
    </cfRule>
  </conditionalFormatting>
  <conditionalFormatting sqref="BX2:BX41">
    <cfRule type="expression" dxfId="429" priority="1685" stopIfTrue="1">
      <formula>AND(ISNUMBER(BX2),BX2&gt;($BX$43+(2*$BX$46)))</formula>
    </cfRule>
    <cfRule type="expression" dxfId="428" priority="1686" stopIfTrue="1">
      <formula>AND(ISNUMBER(BX2),BX2&lt;($BX$43-(2*$BX$46)))</formula>
    </cfRule>
  </conditionalFormatting>
  <printOptions horizontalCentered="1" verticalCentered="1"/>
  <pageMargins left="0" right="0" top="0.5" bottom="0.5" header="0.25" footer="0.25"/>
  <pageSetup scale="42" orientation="landscape" r:id="rId1"/>
  <headerFooter alignWithMargins="0">
    <oddHeader>&amp;L&amp;"Arial,Bold"&amp;18POTW Name: &amp;C&amp;"Arial,Bold"&amp;16
&amp;18&amp;UPOTW Monitoring Data&amp;R&amp;D</oddHeader>
    <oddFooter>&amp;C&amp;P of &amp;N&amp;R&amp;8EPA Region 3 Local Limits Spreadsheet Version Pa 5.1</oddFooter>
  </headerFooter>
  <colBreaks count="18" manualBreakCount="18">
    <brk id="15" max="1048575" man="1"/>
    <brk id="29" max="1048575" man="1"/>
    <brk id="43" max="1048575" man="1"/>
    <brk id="57" max="1048575" man="1"/>
    <brk id="71" max="1048575" man="1"/>
    <brk id="85" max="1048575" man="1"/>
    <brk id="99" max="1048575" man="1"/>
    <brk id="113" max="1048575" man="1"/>
    <brk id="127" max="1048575" man="1"/>
    <brk id="141" max="1048575" man="1"/>
    <brk id="155" max="1048575" man="1"/>
    <brk id="169" max="1048575" man="1"/>
    <brk id="183" max="1048575" man="1"/>
    <brk id="197" max="1048575" man="1"/>
    <brk id="211" max="1048575" man="1"/>
    <brk id="225" max="1048575" man="1"/>
    <brk id="239" max="1048575" man="1"/>
    <brk id="25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56"/>
  <sheetViews>
    <sheetView view="pageBreakPreview" zoomScale="60" zoomScaleNormal="100" workbookViewId="0">
      <pane xSplit="1" ySplit="1" topLeftCell="B2" activePane="bottomRight" state="frozen"/>
      <selection pane="topRight" activeCell="B1" sqref="B1"/>
      <selection pane="bottomLeft" activeCell="A2" sqref="A2"/>
      <selection pane="bottomRight" activeCell="C2" sqref="C2"/>
    </sheetView>
  </sheetViews>
  <sheetFormatPr defaultRowHeight="15" x14ac:dyDescent="0.2"/>
  <cols>
    <col min="1" max="1" width="21.109375" customWidth="1"/>
    <col min="2" max="2" width="10.33203125" bestFit="1" customWidth="1"/>
    <col min="3" max="3" width="18.44140625" bestFit="1" customWidth="1"/>
    <col min="4" max="4" width="19.88671875" bestFit="1" customWidth="1"/>
    <col min="5" max="5" width="17.109375" bestFit="1" customWidth="1"/>
    <col min="6" max="6" width="24.33203125" bestFit="1" customWidth="1"/>
    <col min="7" max="7" width="10.44140625" bestFit="1" customWidth="1"/>
    <col min="8" max="8" width="18.6640625" bestFit="1" customWidth="1"/>
    <col min="9" max="9" width="20.109375" bestFit="1" customWidth="1"/>
    <col min="10" max="10" width="17.33203125" bestFit="1" customWidth="1"/>
    <col min="11" max="11" width="24.5546875" bestFit="1" customWidth="1"/>
    <col min="12" max="12" width="9.88671875" bestFit="1" customWidth="1"/>
    <col min="13" max="13" width="18.109375" bestFit="1" customWidth="1"/>
    <col min="14" max="14" width="19.5546875" bestFit="1" customWidth="1"/>
    <col min="15" max="15" width="16.77734375" bestFit="1" customWidth="1"/>
    <col min="16" max="16" width="24" bestFit="1" customWidth="1"/>
    <col min="17" max="17" width="10.44140625" customWidth="1"/>
    <col min="18" max="18" width="18.6640625" bestFit="1" customWidth="1"/>
    <col min="19" max="19" width="20.109375" bestFit="1" customWidth="1"/>
    <col min="20" max="20" width="17.33203125" bestFit="1" customWidth="1"/>
    <col min="21" max="21" width="24.5546875" bestFit="1" customWidth="1"/>
    <col min="22" max="22" width="10.6640625" bestFit="1" customWidth="1"/>
    <col min="23" max="23" width="18.77734375" bestFit="1" customWidth="1"/>
    <col min="24" max="24" width="20.33203125" bestFit="1" customWidth="1"/>
    <col min="25" max="25" width="17.5546875" bestFit="1" customWidth="1"/>
    <col min="26" max="26" width="24.77734375" bestFit="1" customWidth="1"/>
    <col min="27" max="27" width="10.88671875" customWidth="1"/>
    <col min="28" max="28" width="18.6640625" bestFit="1" customWidth="1"/>
    <col min="29" max="29" width="20.109375" bestFit="1" customWidth="1"/>
    <col min="30" max="30" width="17.33203125" bestFit="1" customWidth="1"/>
    <col min="31" max="31" width="24.5546875" bestFit="1" customWidth="1"/>
    <col min="32" max="32" width="12.109375" customWidth="1"/>
    <col min="33" max="33" width="18.6640625" bestFit="1" customWidth="1"/>
    <col min="34" max="34" width="20.109375" bestFit="1" customWidth="1"/>
    <col min="35" max="35" width="17.33203125" bestFit="1" customWidth="1"/>
    <col min="36" max="36" width="24.5546875" bestFit="1" customWidth="1"/>
    <col min="37" max="37" width="10.77734375" customWidth="1"/>
    <col min="38" max="38" width="18.77734375" bestFit="1" customWidth="1"/>
    <col min="39" max="39" width="20.33203125" bestFit="1" customWidth="1"/>
    <col min="40" max="40" width="17.5546875" bestFit="1" customWidth="1"/>
    <col min="41" max="41" width="24.77734375" bestFit="1" customWidth="1"/>
    <col min="42" max="42" width="9.77734375" bestFit="1" customWidth="1"/>
    <col min="43" max="43" width="17.88671875" bestFit="1" customWidth="1"/>
    <col min="44" max="44" width="19.33203125" bestFit="1" customWidth="1"/>
    <col min="45" max="45" width="16.5546875" bestFit="1" customWidth="1"/>
    <col min="46" max="46" width="23.6640625" bestFit="1" customWidth="1"/>
    <col min="47" max="47" width="10.44140625" bestFit="1" customWidth="1"/>
    <col min="48" max="48" width="18.6640625" bestFit="1" customWidth="1"/>
    <col min="49" max="49" width="20.109375" bestFit="1" customWidth="1"/>
    <col min="50" max="50" width="17.33203125" customWidth="1"/>
    <col min="51" max="51" width="24.5546875" bestFit="1" customWidth="1"/>
    <col min="52" max="52" width="10.44140625" bestFit="1" customWidth="1"/>
    <col min="53" max="53" width="18.6640625" bestFit="1" customWidth="1"/>
    <col min="54" max="54" width="20.109375" bestFit="1" customWidth="1"/>
    <col min="55" max="55" width="17.33203125" bestFit="1" customWidth="1"/>
    <col min="56" max="56" width="24.5546875" bestFit="1" customWidth="1"/>
    <col min="57" max="57" width="10.33203125" bestFit="1" customWidth="1"/>
    <col min="58" max="58" width="18.44140625" bestFit="1" customWidth="1"/>
    <col min="59" max="59" width="19.88671875" bestFit="1" customWidth="1"/>
    <col min="60" max="60" width="17.109375" customWidth="1"/>
    <col min="61" max="61" width="24.33203125" bestFit="1" customWidth="1"/>
    <col min="62" max="62" width="14" bestFit="1" customWidth="1"/>
    <col min="63" max="63" width="22.33203125" bestFit="1" customWidth="1"/>
    <col min="64" max="64" width="23.6640625" bestFit="1" customWidth="1"/>
    <col min="65" max="65" width="21" bestFit="1" customWidth="1"/>
    <col min="66" max="66" width="28.109375" bestFit="1" customWidth="1"/>
    <col min="67" max="67" width="12.109375" bestFit="1" customWidth="1"/>
    <col min="68" max="68" width="20.44140625" bestFit="1" customWidth="1"/>
    <col min="69" max="69" width="21.77734375" bestFit="1" customWidth="1"/>
    <col min="70" max="70" width="19" customWidth="1"/>
    <col min="71" max="71" width="26.21875" bestFit="1" customWidth="1"/>
    <col min="72" max="72" width="11.77734375" bestFit="1" customWidth="1"/>
    <col min="73" max="73" width="20.109375" bestFit="1" customWidth="1"/>
    <col min="74" max="74" width="21.44140625" bestFit="1" customWidth="1"/>
    <col min="75" max="75" width="18.6640625" bestFit="1" customWidth="1"/>
    <col min="76" max="76" width="25.88671875" bestFit="1" customWidth="1"/>
    <col min="77" max="77" width="12.5546875" bestFit="1" customWidth="1"/>
    <col min="78" max="78" width="20.88671875" bestFit="1" customWidth="1"/>
    <col min="79" max="79" width="22.109375" bestFit="1" customWidth="1"/>
    <col min="80" max="80" width="19.5546875" bestFit="1" customWidth="1"/>
    <col min="81" max="81" width="26.5546875" bestFit="1" customWidth="1"/>
    <col min="82" max="82" width="10.88671875" bestFit="1" customWidth="1"/>
    <col min="83" max="83" width="19" bestFit="1" customWidth="1"/>
    <col min="84" max="84" width="20.44140625" bestFit="1" customWidth="1"/>
    <col min="85" max="85" width="17.6640625" bestFit="1" customWidth="1"/>
    <col min="86" max="86" width="24.88671875" bestFit="1" customWidth="1"/>
    <col min="87" max="87" width="11" customWidth="1"/>
    <col min="88" max="88" width="18.6640625" bestFit="1" customWidth="1"/>
    <col min="89" max="89" width="20.109375" bestFit="1" customWidth="1"/>
    <col min="90" max="90" width="17.33203125" bestFit="1" customWidth="1"/>
    <col min="91" max="91" width="24.5546875" bestFit="1" customWidth="1"/>
    <col min="92" max="92" width="10.88671875" bestFit="1" customWidth="1"/>
    <col min="93" max="93" width="16.21875" bestFit="1" customWidth="1"/>
    <col min="94" max="94" width="17.5546875" bestFit="1" customWidth="1"/>
    <col min="95" max="95" width="14.88671875" bestFit="1" customWidth="1"/>
    <col min="96" max="96" width="22" bestFit="1" customWidth="1"/>
    <col min="97" max="97" width="11.44140625" bestFit="1" customWidth="1"/>
    <col min="98" max="98" width="16.21875" bestFit="1" customWidth="1"/>
    <col min="99" max="99" width="17.5546875" bestFit="1" customWidth="1"/>
    <col min="100" max="100" width="14.88671875" bestFit="1" customWidth="1"/>
    <col min="101" max="101" width="22" bestFit="1" customWidth="1"/>
    <col min="102" max="102" width="11.77734375" bestFit="1" customWidth="1"/>
    <col min="103" max="103" width="16.21875" bestFit="1" customWidth="1"/>
    <col min="104" max="104" width="17.5546875" bestFit="1" customWidth="1"/>
    <col min="105" max="105" width="14.88671875" bestFit="1" customWidth="1"/>
    <col min="106" max="106" width="22" bestFit="1" customWidth="1"/>
    <col min="107" max="107" width="12.6640625" customWidth="1"/>
    <col min="108" max="108" width="16.21875" bestFit="1" customWidth="1"/>
    <col min="109" max="109" width="17.5546875" bestFit="1" customWidth="1"/>
    <col min="110" max="110" width="14.88671875" bestFit="1" customWidth="1"/>
    <col min="111" max="111" width="22" bestFit="1" customWidth="1"/>
    <col min="112" max="112" width="10.5546875" customWidth="1"/>
    <col min="113" max="113" width="16.21875" bestFit="1" customWidth="1"/>
    <col min="114" max="114" width="17.5546875" bestFit="1" customWidth="1"/>
    <col min="115" max="115" width="14.88671875" bestFit="1" customWidth="1"/>
    <col min="116" max="116" width="22" bestFit="1" customWidth="1"/>
    <col min="117" max="117" width="10.33203125" customWidth="1"/>
    <col min="118" max="118" width="16.21875" bestFit="1" customWidth="1"/>
    <col min="119" max="119" width="17.5546875" bestFit="1" customWidth="1"/>
    <col min="120" max="120" width="14.88671875" customWidth="1"/>
    <col min="121" max="121" width="22" bestFit="1" customWidth="1"/>
    <col min="122" max="122" width="10.5546875" customWidth="1"/>
    <col min="123" max="123" width="16.21875" bestFit="1" customWidth="1"/>
    <col min="124" max="124" width="17.5546875" bestFit="1" customWidth="1"/>
    <col min="125" max="125" width="14.88671875" bestFit="1" customWidth="1"/>
    <col min="126" max="126" width="22" bestFit="1" customWidth="1"/>
    <col min="127" max="127" width="10.5546875" customWidth="1"/>
    <col min="128" max="128" width="16.21875" bestFit="1" customWidth="1"/>
    <col min="129" max="129" width="17.5546875" bestFit="1" customWidth="1"/>
    <col min="130" max="130" width="14.88671875" bestFit="1" customWidth="1"/>
    <col min="131" max="131" width="22" bestFit="1" customWidth="1"/>
    <col min="132" max="132" width="11.6640625" customWidth="1"/>
    <col min="133" max="133" width="16.21875" bestFit="1" customWidth="1"/>
    <col min="134" max="134" width="17.5546875" bestFit="1" customWidth="1"/>
    <col min="135" max="135" width="14.88671875" bestFit="1" customWidth="1"/>
    <col min="136" max="136" width="22" bestFit="1" customWidth="1"/>
    <col min="137" max="137" width="11.109375" customWidth="1"/>
    <col min="138" max="138" width="16.21875" bestFit="1" customWidth="1"/>
    <col min="139" max="139" width="17.5546875" bestFit="1" customWidth="1"/>
    <col min="140" max="140" width="14.88671875" bestFit="1" customWidth="1"/>
    <col min="141" max="141" width="22" bestFit="1" customWidth="1"/>
    <col min="142" max="142" width="11.88671875" customWidth="1"/>
    <col min="143" max="143" width="16.21875" bestFit="1" customWidth="1"/>
    <col min="144" max="144" width="17.5546875" bestFit="1" customWidth="1"/>
    <col min="145" max="145" width="14.88671875" bestFit="1" customWidth="1"/>
    <col min="146" max="146" width="22" bestFit="1" customWidth="1"/>
    <col min="147" max="147" width="11.33203125" customWidth="1"/>
    <col min="148" max="148" width="16.21875" bestFit="1" customWidth="1"/>
    <col min="149" max="149" width="17.5546875" bestFit="1" customWidth="1"/>
    <col min="150" max="150" width="14.88671875" bestFit="1" customWidth="1"/>
    <col min="151" max="151" width="22" bestFit="1" customWidth="1"/>
    <col min="152" max="152" width="11.44140625" customWidth="1"/>
    <col min="153" max="153" width="16.21875" bestFit="1" customWidth="1"/>
    <col min="154" max="154" width="17.5546875" bestFit="1" customWidth="1"/>
    <col min="155" max="155" width="14.88671875" bestFit="1" customWidth="1"/>
    <col min="156" max="156" width="22" bestFit="1" customWidth="1"/>
    <col min="157" max="157" width="12.21875" customWidth="1"/>
    <col min="158" max="158" width="16.21875" bestFit="1" customWidth="1"/>
    <col min="159" max="159" width="17.5546875" bestFit="1" customWidth="1"/>
    <col min="160" max="160" width="14.88671875" bestFit="1" customWidth="1"/>
    <col min="161" max="161" width="22" bestFit="1" customWidth="1"/>
    <col min="162" max="162" width="11.88671875" customWidth="1"/>
    <col min="163" max="163" width="16.21875" bestFit="1" customWidth="1"/>
    <col min="164" max="164" width="17.5546875" bestFit="1" customWidth="1"/>
    <col min="165" max="165" width="14.88671875" bestFit="1" customWidth="1"/>
    <col min="166" max="166" width="22" bestFit="1" customWidth="1"/>
    <col min="167" max="167" width="11.33203125" customWidth="1"/>
    <col min="168" max="168" width="16.21875" bestFit="1" customWidth="1"/>
    <col min="169" max="169" width="17.5546875" bestFit="1" customWidth="1"/>
    <col min="170" max="170" width="14.88671875" bestFit="1" customWidth="1"/>
    <col min="171" max="171" width="22" bestFit="1" customWidth="1"/>
    <col min="172" max="172" width="11.6640625" customWidth="1"/>
    <col min="173" max="173" width="16.21875" bestFit="1" customWidth="1"/>
    <col min="174" max="174" width="17.5546875" bestFit="1" customWidth="1"/>
    <col min="175" max="175" width="14.88671875" bestFit="1" customWidth="1"/>
    <col min="176" max="176" width="22" bestFit="1" customWidth="1"/>
    <col min="177" max="177" width="11.88671875" customWidth="1"/>
    <col min="178" max="178" width="16.21875" bestFit="1" customWidth="1"/>
    <col min="179" max="179" width="17.5546875" bestFit="1" customWidth="1"/>
    <col min="180" max="180" width="14.88671875" bestFit="1" customWidth="1"/>
    <col min="181" max="181" width="22" bestFit="1" customWidth="1"/>
    <col min="182" max="182" width="11.109375" customWidth="1"/>
    <col min="183" max="183" width="16.21875" bestFit="1" customWidth="1"/>
    <col min="184" max="184" width="17.5546875" bestFit="1" customWidth="1"/>
    <col min="185" max="185" width="14.88671875" bestFit="1" customWidth="1"/>
    <col min="186" max="186" width="22" bestFit="1" customWidth="1"/>
  </cols>
  <sheetData>
    <row r="1" spans="1:187" ht="15.75" thickTop="1" x14ac:dyDescent="0.2">
      <c r="A1" s="17" t="s">
        <v>127</v>
      </c>
      <c r="B1" s="3" t="s">
        <v>128</v>
      </c>
      <c r="C1" s="68" t="s">
        <v>509</v>
      </c>
      <c r="D1" s="68" t="s">
        <v>510</v>
      </c>
      <c r="E1" s="68" t="s">
        <v>511</v>
      </c>
      <c r="F1" s="68" t="s">
        <v>512</v>
      </c>
      <c r="G1" s="116" t="s">
        <v>131</v>
      </c>
      <c r="H1" s="68" t="s">
        <v>516</v>
      </c>
      <c r="I1" s="68" t="s">
        <v>517</v>
      </c>
      <c r="J1" s="68" t="s">
        <v>518</v>
      </c>
      <c r="K1" s="63" t="s">
        <v>519</v>
      </c>
      <c r="L1" s="116" t="s">
        <v>134</v>
      </c>
      <c r="M1" s="68" t="s">
        <v>520</v>
      </c>
      <c r="N1" s="68" t="s">
        <v>521</v>
      </c>
      <c r="O1" s="68" t="s">
        <v>522</v>
      </c>
      <c r="P1" s="63" t="s">
        <v>523</v>
      </c>
      <c r="Q1" s="116" t="s">
        <v>138</v>
      </c>
      <c r="R1" s="68" t="s">
        <v>524</v>
      </c>
      <c r="S1" s="68" t="s">
        <v>525</v>
      </c>
      <c r="T1" s="68" t="s">
        <v>526</v>
      </c>
      <c r="U1" s="63" t="s">
        <v>527</v>
      </c>
      <c r="V1" s="3" t="s">
        <v>141</v>
      </c>
      <c r="W1" s="4" t="s">
        <v>528</v>
      </c>
      <c r="X1" s="4" t="s">
        <v>529</v>
      </c>
      <c r="Y1" s="4" t="s">
        <v>530</v>
      </c>
      <c r="Z1" s="68" t="s">
        <v>531</v>
      </c>
      <c r="AA1" s="3" t="s">
        <v>144</v>
      </c>
      <c r="AB1" s="4" t="s">
        <v>532</v>
      </c>
      <c r="AC1" s="4" t="s">
        <v>533</v>
      </c>
      <c r="AD1" s="4" t="s">
        <v>534</v>
      </c>
      <c r="AE1" s="63" t="s">
        <v>535</v>
      </c>
      <c r="AF1" s="116" t="s">
        <v>147</v>
      </c>
      <c r="AG1" s="68" t="s">
        <v>536</v>
      </c>
      <c r="AH1" s="68" t="s">
        <v>537</v>
      </c>
      <c r="AI1" s="68" t="s">
        <v>538</v>
      </c>
      <c r="AJ1" s="68" t="s">
        <v>539</v>
      </c>
      <c r="AK1" s="116" t="s">
        <v>150</v>
      </c>
      <c r="AL1" s="68" t="s">
        <v>540</v>
      </c>
      <c r="AM1" s="68" t="s">
        <v>541</v>
      </c>
      <c r="AN1" s="68" t="s">
        <v>542</v>
      </c>
      <c r="AO1" s="63" t="s">
        <v>543</v>
      </c>
      <c r="AP1" s="3" t="s">
        <v>153</v>
      </c>
      <c r="AQ1" s="4" t="s">
        <v>544</v>
      </c>
      <c r="AR1" s="4" t="s">
        <v>545</v>
      </c>
      <c r="AS1" s="4" t="s">
        <v>546</v>
      </c>
      <c r="AT1" s="68" t="s">
        <v>547</v>
      </c>
      <c r="AU1" s="116" t="s">
        <v>156</v>
      </c>
      <c r="AV1" s="68" t="s">
        <v>548</v>
      </c>
      <c r="AW1" s="68" t="s">
        <v>549</v>
      </c>
      <c r="AX1" s="68" t="s">
        <v>550</v>
      </c>
      <c r="AY1" s="63" t="s">
        <v>551</v>
      </c>
      <c r="AZ1" s="116" t="s">
        <v>159</v>
      </c>
      <c r="BA1" s="68" t="s">
        <v>552</v>
      </c>
      <c r="BB1" s="68" t="s">
        <v>553</v>
      </c>
      <c r="BC1" s="68" t="s">
        <v>554</v>
      </c>
      <c r="BD1" s="68" t="s">
        <v>555</v>
      </c>
      <c r="BE1" s="116" t="s">
        <v>162</v>
      </c>
      <c r="BF1" s="68" t="s">
        <v>556</v>
      </c>
      <c r="BG1" s="68" t="s">
        <v>557</v>
      </c>
      <c r="BH1" s="68" t="s">
        <v>558</v>
      </c>
      <c r="BI1" s="63" t="s">
        <v>559</v>
      </c>
      <c r="BJ1" s="116" t="s">
        <v>235</v>
      </c>
      <c r="BK1" s="68" t="s">
        <v>560</v>
      </c>
      <c r="BL1" s="68" t="s">
        <v>561</v>
      </c>
      <c r="BM1" s="68" t="s">
        <v>562</v>
      </c>
      <c r="BN1" s="68" t="s">
        <v>563</v>
      </c>
      <c r="BO1" s="116" t="s">
        <v>250</v>
      </c>
      <c r="BP1" s="68" t="s">
        <v>564</v>
      </c>
      <c r="BQ1" s="68" t="s">
        <v>565</v>
      </c>
      <c r="BR1" s="68" t="s">
        <v>566</v>
      </c>
      <c r="BS1" s="63" t="s">
        <v>567</v>
      </c>
      <c r="BT1" s="116" t="s">
        <v>255</v>
      </c>
      <c r="BU1" s="68" t="s">
        <v>568</v>
      </c>
      <c r="BV1" s="68" t="s">
        <v>569</v>
      </c>
      <c r="BW1" s="68" t="s">
        <v>570</v>
      </c>
      <c r="BX1" s="68" t="s">
        <v>571</v>
      </c>
      <c r="BY1" s="116" t="s">
        <v>582</v>
      </c>
      <c r="BZ1" s="68" t="s">
        <v>596</v>
      </c>
      <c r="CA1" s="68" t="s">
        <v>597</v>
      </c>
      <c r="CB1" s="68" t="s">
        <v>598</v>
      </c>
      <c r="CC1" s="63" t="s">
        <v>599</v>
      </c>
      <c r="CD1" s="77" t="s">
        <v>589</v>
      </c>
      <c r="CE1" s="69" t="s">
        <v>600</v>
      </c>
      <c r="CF1" s="69" t="s">
        <v>601</v>
      </c>
      <c r="CG1" s="69" t="s">
        <v>602</v>
      </c>
      <c r="CH1" s="69" t="s">
        <v>603</v>
      </c>
      <c r="CI1" s="57" t="s">
        <v>289</v>
      </c>
      <c r="CJ1" s="58" t="s">
        <v>572</v>
      </c>
      <c r="CK1" s="58" t="s">
        <v>573</v>
      </c>
      <c r="CL1" s="58" t="s">
        <v>574</v>
      </c>
      <c r="CM1" s="67" t="s">
        <v>575</v>
      </c>
      <c r="CN1" s="57" t="s">
        <v>366</v>
      </c>
      <c r="CO1" s="58" t="s">
        <v>576</v>
      </c>
      <c r="CP1" s="58" t="s">
        <v>577</v>
      </c>
      <c r="CQ1" s="58" t="s">
        <v>578</v>
      </c>
      <c r="CR1" s="69" t="s">
        <v>579</v>
      </c>
      <c r="CS1" s="57" t="s">
        <v>366</v>
      </c>
      <c r="CT1" s="58" t="s">
        <v>576</v>
      </c>
      <c r="CU1" s="58" t="s">
        <v>577</v>
      </c>
      <c r="CV1" s="58" t="s">
        <v>578</v>
      </c>
      <c r="CW1" s="67" t="s">
        <v>579</v>
      </c>
      <c r="CX1" s="57" t="s">
        <v>366</v>
      </c>
      <c r="CY1" s="58" t="s">
        <v>576</v>
      </c>
      <c r="CZ1" s="58" t="s">
        <v>577</v>
      </c>
      <c r="DA1" s="58" t="s">
        <v>578</v>
      </c>
      <c r="DB1" s="69" t="s">
        <v>579</v>
      </c>
      <c r="DC1" s="57" t="s">
        <v>366</v>
      </c>
      <c r="DD1" s="58" t="s">
        <v>576</v>
      </c>
      <c r="DE1" s="58" t="s">
        <v>577</v>
      </c>
      <c r="DF1" s="58" t="s">
        <v>578</v>
      </c>
      <c r="DG1" s="67" t="s">
        <v>579</v>
      </c>
      <c r="DH1" s="57" t="s">
        <v>366</v>
      </c>
      <c r="DI1" s="58" t="s">
        <v>576</v>
      </c>
      <c r="DJ1" s="58" t="s">
        <v>577</v>
      </c>
      <c r="DK1" s="58" t="s">
        <v>578</v>
      </c>
      <c r="DL1" s="69" t="s">
        <v>579</v>
      </c>
      <c r="DM1" s="77" t="s">
        <v>366</v>
      </c>
      <c r="DN1" s="58" t="s">
        <v>576</v>
      </c>
      <c r="DO1" s="58" t="s">
        <v>577</v>
      </c>
      <c r="DP1" s="58" t="s">
        <v>578</v>
      </c>
      <c r="DQ1" s="67" t="s">
        <v>579</v>
      </c>
      <c r="DR1" s="57" t="s">
        <v>366</v>
      </c>
      <c r="DS1" s="58" t="s">
        <v>576</v>
      </c>
      <c r="DT1" s="58" t="s">
        <v>577</v>
      </c>
      <c r="DU1" s="58" t="s">
        <v>578</v>
      </c>
      <c r="DV1" s="69" t="s">
        <v>579</v>
      </c>
      <c r="DW1" s="57" t="s">
        <v>366</v>
      </c>
      <c r="DX1" s="58" t="s">
        <v>576</v>
      </c>
      <c r="DY1" s="58" t="s">
        <v>577</v>
      </c>
      <c r="DZ1" s="58" t="s">
        <v>578</v>
      </c>
      <c r="EA1" s="67" t="s">
        <v>579</v>
      </c>
      <c r="EB1" s="77" t="s">
        <v>366</v>
      </c>
      <c r="EC1" s="58" t="s">
        <v>576</v>
      </c>
      <c r="ED1" s="58" t="s">
        <v>577</v>
      </c>
      <c r="EE1" s="58" t="s">
        <v>578</v>
      </c>
      <c r="EF1" s="69" t="s">
        <v>579</v>
      </c>
      <c r="EG1" s="57" t="s">
        <v>366</v>
      </c>
      <c r="EH1" s="58" t="s">
        <v>576</v>
      </c>
      <c r="EI1" s="58" t="s">
        <v>577</v>
      </c>
      <c r="EJ1" s="58" t="s">
        <v>578</v>
      </c>
      <c r="EK1" s="67" t="s">
        <v>579</v>
      </c>
      <c r="EL1" s="77" t="s">
        <v>366</v>
      </c>
      <c r="EM1" s="58" t="s">
        <v>576</v>
      </c>
      <c r="EN1" s="58" t="s">
        <v>577</v>
      </c>
      <c r="EO1" s="58" t="s">
        <v>578</v>
      </c>
      <c r="EP1" s="69" t="s">
        <v>579</v>
      </c>
      <c r="EQ1" s="57" t="s">
        <v>366</v>
      </c>
      <c r="ER1" s="58" t="s">
        <v>576</v>
      </c>
      <c r="ES1" s="58" t="s">
        <v>577</v>
      </c>
      <c r="ET1" s="58" t="s">
        <v>578</v>
      </c>
      <c r="EU1" s="67" t="s">
        <v>579</v>
      </c>
      <c r="EV1" s="57" t="s">
        <v>366</v>
      </c>
      <c r="EW1" s="58" t="s">
        <v>576</v>
      </c>
      <c r="EX1" s="58" t="s">
        <v>577</v>
      </c>
      <c r="EY1" s="58" t="s">
        <v>578</v>
      </c>
      <c r="EZ1" s="69" t="s">
        <v>579</v>
      </c>
      <c r="FA1" s="57" t="s">
        <v>366</v>
      </c>
      <c r="FB1" s="58" t="s">
        <v>576</v>
      </c>
      <c r="FC1" s="58" t="s">
        <v>577</v>
      </c>
      <c r="FD1" s="58" t="s">
        <v>578</v>
      </c>
      <c r="FE1" s="67" t="s">
        <v>579</v>
      </c>
      <c r="FF1" s="57" t="s">
        <v>366</v>
      </c>
      <c r="FG1" s="58" t="s">
        <v>576</v>
      </c>
      <c r="FH1" s="58" t="s">
        <v>577</v>
      </c>
      <c r="FI1" s="58" t="s">
        <v>578</v>
      </c>
      <c r="FJ1" s="69" t="s">
        <v>579</v>
      </c>
      <c r="FK1" s="57" t="s">
        <v>366</v>
      </c>
      <c r="FL1" s="58" t="s">
        <v>576</v>
      </c>
      <c r="FM1" s="58" t="s">
        <v>577</v>
      </c>
      <c r="FN1" s="58" t="s">
        <v>578</v>
      </c>
      <c r="FO1" s="67" t="s">
        <v>579</v>
      </c>
      <c r="FP1" s="57" t="s">
        <v>366</v>
      </c>
      <c r="FQ1" s="58" t="s">
        <v>576</v>
      </c>
      <c r="FR1" s="58" t="s">
        <v>577</v>
      </c>
      <c r="FS1" s="58" t="s">
        <v>578</v>
      </c>
      <c r="FT1" s="69" t="s">
        <v>579</v>
      </c>
      <c r="FU1" s="57" t="s">
        <v>366</v>
      </c>
      <c r="FV1" s="58" t="s">
        <v>576</v>
      </c>
      <c r="FW1" s="58" t="s">
        <v>577</v>
      </c>
      <c r="FX1" s="58" t="s">
        <v>578</v>
      </c>
      <c r="FY1" s="67" t="s">
        <v>579</v>
      </c>
      <c r="FZ1" s="57" t="s">
        <v>366</v>
      </c>
      <c r="GA1" s="58" t="s">
        <v>576</v>
      </c>
      <c r="GB1" s="58" t="s">
        <v>577</v>
      </c>
      <c r="GC1" s="58" t="s">
        <v>578</v>
      </c>
      <c r="GD1" s="67" t="s">
        <v>579</v>
      </c>
      <c r="GE1" s="115"/>
    </row>
    <row r="2" spans="1:187" x14ac:dyDescent="0.2">
      <c r="A2" s="81" t="str">
        <f>IF('Monitoring Data'!A2="","",'Monitoring Data'!A2)</f>
        <v/>
      </c>
      <c r="B2" s="350" t="str">
        <f>IF('Monitoring Data'!B2="","",'Monitoring Data'!B2)</f>
        <v/>
      </c>
      <c r="C2" s="53"/>
      <c r="D2" s="53"/>
      <c r="E2" s="72"/>
      <c r="F2" s="53"/>
      <c r="G2" s="350" t="str">
        <f>IF('Monitoring Data'!I2="","",'Monitoring Data'!I2)</f>
        <v/>
      </c>
      <c r="H2" s="53"/>
      <c r="I2" s="53"/>
      <c r="J2" s="72"/>
      <c r="K2" s="54"/>
      <c r="L2" s="350" t="str">
        <f>IF('Monitoring Data'!P2="","",'Monitoring Data'!P2)</f>
        <v/>
      </c>
      <c r="M2" s="53"/>
      <c r="N2" s="53"/>
      <c r="O2" s="72"/>
      <c r="P2" s="54"/>
      <c r="Q2" s="350" t="str">
        <f>IF('Monitoring Data'!W2="","",'Monitoring Data'!W2)</f>
        <v/>
      </c>
      <c r="R2" s="53"/>
      <c r="S2" s="53"/>
      <c r="T2" s="72"/>
      <c r="U2" s="54"/>
      <c r="V2" s="352" t="str">
        <f>IF('Monitoring Data'!AD2="","",'Monitoring Data'!AD2)</f>
        <v/>
      </c>
      <c r="W2" s="72"/>
      <c r="X2" s="72"/>
      <c r="Y2" s="72"/>
      <c r="Z2" s="53"/>
      <c r="AA2" s="350" t="str">
        <f>IF('Monitoring Data'!AK2="","",'Monitoring Data'!AK2)</f>
        <v/>
      </c>
      <c r="AB2" s="53"/>
      <c r="AC2" s="53"/>
      <c r="AD2" s="53"/>
      <c r="AE2" s="54"/>
      <c r="AF2" s="350" t="str">
        <f>IF('Monitoring Data'!AR2="","",'Monitoring Data'!AR2)</f>
        <v/>
      </c>
      <c r="AG2" s="53"/>
      <c r="AH2" s="53"/>
      <c r="AI2" s="72"/>
      <c r="AJ2" s="53"/>
      <c r="AK2" s="350" t="str">
        <f>IF('Monitoring Data'!AY2="","",'Monitoring Data'!AY2)</f>
        <v/>
      </c>
      <c r="AL2" s="53"/>
      <c r="AM2" s="55"/>
      <c r="AN2" s="55"/>
      <c r="AO2" s="54"/>
      <c r="AP2" s="354" t="str">
        <f>IF('Monitoring Data'!BF2="","",'Monitoring Data'!BF2)</f>
        <v/>
      </c>
      <c r="AQ2" s="55"/>
      <c r="AR2" s="55"/>
      <c r="AS2" s="55"/>
      <c r="AT2" s="53"/>
      <c r="AU2" s="350" t="str">
        <f>IF('Monitoring Data'!BM2="","",'Monitoring Data'!BM2)</f>
        <v/>
      </c>
      <c r="AV2" s="53"/>
      <c r="AW2" s="55"/>
      <c r="AX2" s="55"/>
      <c r="AY2" s="54"/>
      <c r="AZ2" s="354" t="str">
        <f>IF('Monitoring Data'!BT2="","",'Monitoring Data'!BT2)</f>
        <v/>
      </c>
      <c r="BA2" s="53"/>
      <c r="BB2" s="55"/>
      <c r="BC2" s="55"/>
      <c r="BD2" s="53"/>
      <c r="BE2" s="354" t="str">
        <f>IF('Monitoring Data'!CA2="","",'Monitoring Data'!CA2)</f>
        <v/>
      </c>
      <c r="BF2" s="55"/>
      <c r="BG2" s="53"/>
      <c r="BH2" s="53"/>
      <c r="BI2" s="54"/>
      <c r="BJ2" s="350" t="str">
        <f>IF('Monitoring Data'!CH2="","",'Monitoring Data'!CH2)</f>
        <v/>
      </c>
      <c r="BK2" s="23"/>
      <c r="BL2" s="39"/>
      <c r="BM2" s="39"/>
      <c r="BN2" s="23"/>
      <c r="BO2" s="354" t="str">
        <f>IF('Monitoring Data'!CO2="","",'Monitoring Data'!CO2)</f>
        <v/>
      </c>
      <c r="BP2" s="39"/>
      <c r="BQ2" s="39"/>
      <c r="BR2" s="39"/>
      <c r="BS2" s="24"/>
      <c r="BT2" s="354" t="str">
        <f>IF('Monitoring Data'!CV2="","",'Monitoring Data'!CV2)</f>
        <v/>
      </c>
      <c r="BU2" s="55"/>
      <c r="BV2" s="39"/>
      <c r="BW2" s="55"/>
      <c r="BX2" s="53"/>
      <c r="BY2" s="350" t="str">
        <f>IF('Monitoring Data'!DC2="","",'Monitoring Data'!DC2)</f>
        <v/>
      </c>
      <c r="BZ2" s="53"/>
      <c r="CA2" s="53"/>
      <c r="CB2" s="53"/>
      <c r="CC2" s="54"/>
      <c r="CD2" s="354" t="str">
        <f>IF('Monitoring Data'!DJ2="","",'Monitoring Data'!DJ2)</f>
        <v/>
      </c>
      <c r="CE2" s="76"/>
      <c r="CF2" s="53"/>
      <c r="CG2" s="53"/>
      <c r="CH2" s="53"/>
      <c r="CI2" s="352" t="str">
        <f>IF('Monitoring Data'!DQ2="","",'Monitoring Data'!DQ2)</f>
        <v/>
      </c>
      <c r="CJ2" s="51"/>
      <c r="CK2" s="40"/>
      <c r="CL2" s="40"/>
      <c r="CM2" s="24"/>
      <c r="CN2" s="350" t="str">
        <f>IF('Monitoring Data'!DX2="","",'Monitoring Data'!DX2)</f>
        <v/>
      </c>
      <c r="CO2" s="23"/>
      <c r="CP2" s="23"/>
      <c r="CQ2" s="23"/>
      <c r="CR2" s="23"/>
      <c r="CS2" s="354" t="str">
        <f>IF('Monitoring Data'!EE2="","",'Monitoring Data'!EE2)</f>
        <v/>
      </c>
      <c r="CT2" s="39"/>
      <c r="CU2" s="39"/>
      <c r="CV2" s="39"/>
      <c r="CW2" s="24"/>
      <c r="CX2" s="354" t="str">
        <f>IF('Monitoring Data'!EL2="","",'Monitoring Data'!EL2)</f>
        <v/>
      </c>
      <c r="CY2" s="40"/>
      <c r="CZ2" s="39"/>
      <c r="DA2" s="39"/>
      <c r="DB2" s="23"/>
      <c r="DC2" s="354" t="str">
        <f>IF('Monitoring Data'!ES2="","",'Monitoring Data'!ES2)</f>
        <v/>
      </c>
      <c r="DD2" s="55"/>
      <c r="DE2" s="55"/>
      <c r="DF2" s="55"/>
      <c r="DG2" s="54"/>
      <c r="DH2" s="350" t="str">
        <f>IF('Monitoring Data'!EZ2="","",'Monitoring Data'!EZ2)</f>
        <v/>
      </c>
      <c r="DI2" s="23"/>
      <c r="DJ2" s="23"/>
      <c r="DK2" s="23"/>
      <c r="DL2" s="23"/>
      <c r="DM2" s="350" t="str">
        <f>IF('Monitoring Data'!FG2="","",'Monitoring Data'!FG2)</f>
        <v/>
      </c>
      <c r="DN2" s="23"/>
      <c r="DO2" s="23"/>
      <c r="DP2" s="23"/>
      <c r="DQ2" s="24"/>
      <c r="DR2" s="350" t="str">
        <f>IF('Monitoring Data'!FN2="","",'Monitoring Data'!FN2)</f>
        <v/>
      </c>
      <c r="DS2" s="23"/>
      <c r="DT2" s="23"/>
      <c r="DU2" s="23"/>
      <c r="DV2" s="23"/>
      <c r="DW2" s="350" t="str">
        <f>IF('Monitoring Data'!FU2="","",'Monitoring Data'!FU2)</f>
        <v/>
      </c>
      <c r="DX2" s="23"/>
      <c r="DY2" s="23"/>
      <c r="DZ2" s="23"/>
      <c r="EA2" s="24"/>
      <c r="EB2" s="350" t="str">
        <f>IF('Monitoring Data'!GB2="","",'Monitoring Data'!GB2)</f>
        <v/>
      </c>
      <c r="EC2" s="23"/>
      <c r="ED2" s="23"/>
      <c r="EE2" s="23"/>
      <c r="EF2" s="23"/>
      <c r="EG2" s="350" t="str">
        <f>IF('Monitoring Data'!GI2="","",'Monitoring Data'!GI2)</f>
        <v/>
      </c>
      <c r="EH2" s="23"/>
      <c r="EI2" s="23"/>
      <c r="EJ2" s="23"/>
      <c r="EK2" s="24"/>
      <c r="EL2" s="350" t="str">
        <f>IF('Monitoring Data'!GP2="","",'Monitoring Data'!GP2)</f>
        <v/>
      </c>
      <c r="EM2" s="23"/>
      <c r="EN2" s="23"/>
      <c r="EO2" s="23"/>
      <c r="EP2" s="23"/>
      <c r="EQ2" s="350" t="str">
        <f>IF('Monitoring Data'!GW2="","",'Monitoring Data'!GW2)</f>
        <v/>
      </c>
      <c r="ER2" s="23"/>
      <c r="ES2" s="23"/>
      <c r="ET2" s="23"/>
      <c r="EU2" s="24"/>
      <c r="EV2" s="350" t="str">
        <f>IF('Monitoring Data'!HD2="","",'Monitoring Data'!HD2)</f>
        <v/>
      </c>
      <c r="EW2" s="23"/>
      <c r="EX2" s="23"/>
      <c r="EY2" s="23"/>
      <c r="EZ2" s="23"/>
      <c r="FA2" s="350" t="str">
        <f>IF('Monitoring Data'!HK2="","",'Monitoring Data'!HK2)</f>
        <v/>
      </c>
      <c r="FB2" s="23"/>
      <c r="FC2" s="23"/>
      <c r="FD2" s="23"/>
      <c r="FE2" s="24"/>
      <c r="FF2" s="350" t="str">
        <f>IF('Monitoring Data'!HR2="","",'Monitoring Data'!HR2)</f>
        <v/>
      </c>
      <c r="FG2" s="23"/>
      <c r="FH2" s="23"/>
      <c r="FI2" s="23"/>
      <c r="FJ2" s="23"/>
      <c r="FK2" s="350" t="str">
        <f>IF('Monitoring Data'!HY2="","",'Monitoring Data'!HY2)</f>
        <v/>
      </c>
      <c r="FL2" s="23"/>
      <c r="FM2" s="23"/>
      <c r="FN2" s="23"/>
      <c r="FO2" s="24"/>
      <c r="FP2" s="350" t="str">
        <f>IF('Monitoring Data'!IF2="","",'Monitoring Data'!IF2)</f>
        <v/>
      </c>
      <c r="FQ2" s="23"/>
      <c r="FR2" s="23"/>
      <c r="FS2" s="23"/>
      <c r="FT2" s="23"/>
      <c r="FU2" s="350" t="str">
        <f>IF('Monitoring Data'!IM2="","",'Monitoring Data'!IM2)</f>
        <v/>
      </c>
      <c r="FV2" s="23"/>
      <c r="FW2" s="23"/>
      <c r="FX2" s="23"/>
      <c r="FY2" s="24"/>
      <c r="FZ2" s="350" t="str">
        <f>IF('Monitoring Data'!IT2="","",'Monitoring Data'!IT2)</f>
        <v/>
      </c>
      <c r="GA2" s="23"/>
      <c r="GB2" s="23"/>
      <c r="GC2" s="23"/>
      <c r="GD2" s="24"/>
      <c r="GE2" s="115"/>
    </row>
    <row r="3" spans="1:187" x14ac:dyDescent="0.2">
      <c r="A3" s="81" t="str">
        <f>IF('Monitoring Data'!A3="","",'Monitoring Data'!A3)</f>
        <v/>
      </c>
      <c r="B3" s="350" t="str">
        <f>IF('Monitoring Data'!B3="","",'Monitoring Data'!B3)</f>
        <v/>
      </c>
      <c r="C3" s="53"/>
      <c r="D3" s="53"/>
      <c r="E3" s="72"/>
      <c r="F3" s="53"/>
      <c r="G3" s="350" t="str">
        <f>IF('Monitoring Data'!I3="","",'Monitoring Data'!I3)</f>
        <v/>
      </c>
      <c r="H3" s="53"/>
      <c r="I3" s="53"/>
      <c r="J3" s="72"/>
      <c r="K3" s="54"/>
      <c r="L3" s="350" t="str">
        <f>IF('Monitoring Data'!P3="","",'Monitoring Data'!P3)</f>
        <v/>
      </c>
      <c r="M3" s="53"/>
      <c r="N3" s="53"/>
      <c r="O3" s="72"/>
      <c r="P3" s="54"/>
      <c r="Q3" s="350" t="str">
        <f>IF('Monitoring Data'!W3="","",'Monitoring Data'!W3)</f>
        <v/>
      </c>
      <c r="R3" s="53"/>
      <c r="S3" s="53"/>
      <c r="T3" s="72"/>
      <c r="U3" s="54"/>
      <c r="V3" s="350" t="str">
        <f>IF('Monitoring Data'!AD3="","",'Monitoring Data'!AD3)</f>
        <v/>
      </c>
      <c r="W3" s="72"/>
      <c r="X3" s="72"/>
      <c r="Y3" s="72"/>
      <c r="Z3" s="53"/>
      <c r="AA3" s="350" t="str">
        <f>IF('Monitoring Data'!AK3="","",'Monitoring Data'!AK3)</f>
        <v/>
      </c>
      <c r="AB3" s="53"/>
      <c r="AC3" s="53"/>
      <c r="AD3" s="53"/>
      <c r="AE3" s="54"/>
      <c r="AF3" s="352" t="str">
        <f>IF('Monitoring Data'!AR3="","",'Monitoring Data'!AR3)</f>
        <v/>
      </c>
      <c r="AG3" s="53"/>
      <c r="AH3" s="53"/>
      <c r="AI3" s="53"/>
      <c r="AJ3" s="53"/>
      <c r="AK3" s="350" t="str">
        <f>IF('Monitoring Data'!AY3="","",'Monitoring Data'!AY3)</f>
        <v/>
      </c>
      <c r="AL3" s="53"/>
      <c r="AM3" s="55"/>
      <c r="AN3" s="55"/>
      <c r="AO3" s="54"/>
      <c r="AP3" s="354" t="str">
        <f>IF('Monitoring Data'!BF3="","",'Monitoring Data'!BF3)</f>
        <v/>
      </c>
      <c r="AQ3" s="55"/>
      <c r="AR3" s="55"/>
      <c r="AS3" s="55"/>
      <c r="AT3" s="53"/>
      <c r="AU3" s="350" t="str">
        <f>IF('Monitoring Data'!BM3="","",'Monitoring Data'!BM3)</f>
        <v/>
      </c>
      <c r="AV3" s="53"/>
      <c r="AW3" s="55"/>
      <c r="AX3" s="55"/>
      <c r="AY3" s="54"/>
      <c r="AZ3" s="354" t="str">
        <f>IF('Monitoring Data'!BT3="","",'Monitoring Data'!BT3)</f>
        <v/>
      </c>
      <c r="BA3" s="53"/>
      <c r="BB3" s="55"/>
      <c r="BC3" s="55"/>
      <c r="BD3" s="53"/>
      <c r="BE3" s="354" t="str">
        <f>IF('Monitoring Data'!CA3="","",'Monitoring Data'!CA3)</f>
        <v/>
      </c>
      <c r="BF3" s="55"/>
      <c r="BG3" s="53"/>
      <c r="BH3" s="53"/>
      <c r="BI3" s="54"/>
      <c r="BJ3" s="350" t="str">
        <f>IF('Monitoring Data'!CH3="","",'Monitoring Data'!CH3)</f>
        <v/>
      </c>
      <c r="BK3" s="23"/>
      <c r="BL3" s="39"/>
      <c r="BM3" s="39"/>
      <c r="BN3" s="23"/>
      <c r="BO3" s="354" t="str">
        <f>IF('Monitoring Data'!CO3="","",'Monitoring Data'!CO3)</f>
        <v/>
      </c>
      <c r="BP3" s="39"/>
      <c r="BQ3" s="39"/>
      <c r="BR3" s="39"/>
      <c r="BS3" s="24"/>
      <c r="BT3" s="354" t="str">
        <f>IF('Monitoring Data'!CV3="","",'Monitoring Data'!CV3)</f>
        <v/>
      </c>
      <c r="BU3" s="55"/>
      <c r="BV3" s="39"/>
      <c r="BW3" s="55"/>
      <c r="BX3" s="53"/>
      <c r="BY3" s="350" t="str">
        <f>IF('Monitoring Data'!DC3="","",'Monitoring Data'!DC3)</f>
        <v/>
      </c>
      <c r="BZ3" s="53"/>
      <c r="CA3" s="53"/>
      <c r="CB3" s="53"/>
      <c r="CC3" s="54"/>
      <c r="CD3" s="354" t="str">
        <f>IF('Monitoring Data'!DJ3="","",'Monitoring Data'!DJ3)</f>
        <v/>
      </c>
      <c r="CE3" s="55"/>
      <c r="CF3" s="53"/>
      <c r="CG3" s="72"/>
      <c r="CH3" s="53"/>
      <c r="CI3" s="352" t="str">
        <f>IF('Monitoring Data'!DQ3="","",'Monitoring Data'!DQ3)</f>
        <v/>
      </c>
      <c r="CJ3" s="51"/>
      <c r="CK3" s="40"/>
      <c r="CL3" s="40"/>
      <c r="CM3" s="24"/>
      <c r="CN3" s="350" t="str">
        <f>IF('Monitoring Data'!DX3="","",'Monitoring Data'!DX3)</f>
        <v/>
      </c>
      <c r="CO3" s="23"/>
      <c r="CP3" s="23"/>
      <c r="CQ3" s="23"/>
      <c r="CR3" s="23"/>
      <c r="CS3" s="354" t="str">
        <f>IF('Monitoring Data'!EE3="","",'Monitoring Data'!EE3)</f>
        <v/>
      </c>
      <c r="CT3" s="39"/>
      <c r="CU3" s="39"/>
      <c r="CV3" s="39"/>
      <c r="CW3" s="24"/>
      <c r="CX3" s="354" t="str">
        <f>IF('Monitoring Data'!EL3="","",'Monitoring Data'!EL3)</f>
        <v/>
      </c>
      <c r="CY3" s="40"/>
      <c r="CZ3" s="39"/>
      <c r="DA3" s="40"/>
      <c r="DB3" s="23"/>
      <c r="DC3" s="354" t="str">
        <f>IF('Monitoring Data'!ES3="","",'Monitoring Data'!ES3)</f>
        <v/>
      </c>
      <c r="DD3" s="55"/>
      <c r="DE3" s="55"/>
      <c r="DF3" s="55"/>
      <c r="DG3" s="54"/>
      <c r="DH3" s="350" t="str">
        <f>IF('Monitoring Data'!EZ3="","",'Monitoring Data'!EZ3)</f>
        <v/>
      </c>
      <c r="DI3" s="23"/>
      <c r="DJ3" s="23"/>
      <c r="DK3" s="23"/>
      <c r="DL3" s="23"/>
      <c r="DM3" s="350" t="str">
        <f>IF('Monitoring Data'!FG3="","",'Monitoring Data'!FG3)</f>
        <v/>
      </c>
      <c r="DN3" s="23"/>
      <c r="DO3" s="23"/>
      <c r="DP3" s="23"/>
      <c r="DQ3" s="24"/>
      <c r="DR3" s="350" t="str">
        <f>IF('Monitoring Data'!FN3="","",'Monitoring Data'!FN3)</f>
        <v/>
      </c>
      <c r="DS3" s="23"/>
      <c r="DT3" s="23"/>
      <c r="DU3" s="23"/>
      <c r="DV3" s="23"/>
      <c r="DW3" s="350" t="str">
        <f>IF('Monitoring Data'!FU3="","",'Monitoring Data'!FU3)</f>
        <v/>
      </c>
      <c r="DX3" s="23"/>
      <c r="DY3" s="23"/>
      <c r="DZ3" s="23"/>
      <c r="EA3" s="24"/>
      <c r="EB3" s="350" t="str">
        <f>IF('Monitoring Data'!GB3="","",'Monitoring Data'!GB3)</f>
        <v/>
      </c>
      <c r="EC3" s="23"/>
      <c r="ED3" s="23"/>
      <c r="EE3" s="23"/>
      <c r="EF3" s="23"/>
      <c r="EG3" s="350" t="str">
        <f>IF('Monitoring Data'!GI3="","",'Monitoring Data'!GI3)</f>
        <v/>
      </c>
      <c r="EH3" s="23"/>
      <c r="EI3" s="23"/>
      <c r="EJ3" s="23"/>
      <c r="EK3" s="24"/>
      <c r="EL3" s="350" t="str">
        <f>IF('Monitoring Data'!GP3="","",'Monitoring Data'!GP3)</f>
        <v/>
      </c>
      <c r="EM3" s="23"/>
      <c r="EN3" s="23"/>
      <c r="EO3" s="23"/>
      <c r="EP3" s="23"/>
      <c r="EQ3" s="350" t="str">
        <f>IF('Monitoring Data'!GW3="","",'Monitoring Data'!GW3)</f>
        <v/>
      </c>
      <c r="ER3" s="23"/>
      <c r="ES3" s="23"/>
      <c r="ET3" s="23"/>
      <c r="EU3" s="24"/>
      <c r="EV3" s="350" t="str">
        <f>IF('Monitoring Data'!HD3="","",'Monitoring Data'!HD3)</f>
        <v/>
      </c>
      <c r="EW3" s="23"/>
      <c r="EX3" s="23"/>
      <c r="EY3" s="23"/>
      <c r="EZ3" s="23"/>
      <c r="FA3" s="350" t="str">
        <f>IF('Monitoring Data'!HK3="","",'Monitoring Data'!HK3)</f>
        <v/>
      </c>
      <c r="FB3" s="23"/>
      <c r="FC3" s="23"/>
      <c r="FD3" s="23"/>
      <c r="FE3" s="24"/>
      <c r="FF3" s="350" t="str">
        <f>IF('Monitoring Data'!HR3="","",'Monitoring Data'!HR3)</f>
        <v/>
      </c>
      <c r="FG3" s="23"/>
      <c r="FH3" s="23"/>
      <c r="FI3" s="23"/>
      <c r="FJ3" s="23"/>
      <c r="FK3" s="350" t="str">
        <f>IF('Monitoring Data'!HY3="","",'Monitoring Data'!HY3)</f>
        <v/>
      </c>
      <c r="FL3" s="23"/>
      <c r="FM3" s="23"/>
      <c r="FN3" s="23"/>
      <c r="FO3" s="24"/>
      <c r="FP3" s="350" t="str">
        <f>IF('Monitoring Data'!IF3="","",'Monitoring Data'!IF3)</f>
        <v/>
      </c>
      <c r="FQ3" s="23"/>
      <c r="FR3" s="23"/>
      <c r="FS3" s="23"/>
      <c r="FT3" s="23"/>
      <c r="FU3" s="350" t="str">
        <f>IF('Monitoring Data'!IM3="","",'Monitoring Data'!IM3)</f>
        <v/>
      </c>
      <c r="FV3" s="23"/>
      <c r="FW3" s="23"/>
      <c r="FX3" s="23"/>
      <c r="FY3" s="24"/>
      <c r="FZ3" s="350" t="str">
        <f>IF('Monitoring Data'!IT3="","",'Monitoring Data'!IT3)</f>
        <v/>
      </c>
      <c r="GA3" s="23"/>
      <c r="GB3" s="23"/>
      <c r="GC3" s="23"/>
      <c r="GD3" s="24"/>
      <c r="GE3" s="115"/>
    </row>
    <row r="4" spans="1:187" x14ac:dyDescent="0.2">
      <c r="A4" s="81" t="str">
        <f>IF('Monitoring Data'!A4="","",'Monitoring Data'!A4)</f>
        <v/>
      </c>
      <c r="B4" s="350" t="str">
        <f>IF('Monitoring Data'!B4="","",'Monitoring Data'!B4)</f>
        <v/>
      </c>
      <c r="C4" s="53"/>
      <c r="D4" s="53"/>
      <c r="E4" s="53"/>
      <c r="F4" s="53"/>
      <c r="G4" s="350" t="str">
        <f>IF('Monitoring Data'!I4="","",'Monitoring Data'!I4)</f>
        <v/>
      </c>
      <c r="H4" s="53"/>
      <c r="I4" s="53"/>
      <c r="J4" s="53"/>
      <c r="K4" s="54"/>
      <c r="L4" s="350" t="str">
        <f>IF('Monitoring Data'!P4="","",'Monitoring Data'!P4)</f>
        <v/>
      </c>
      <c r="M4" s="53"/>
      <c r="N4" s="53"/>
      <c r="O4" s="53"/>
      <c r="P4" s="54"/>
      <c r="Q4" s="350" t="str">
        <f>IF('Monitoring Data'!W4="","",'Monitoring Data'!W4)</f>
        <v/>
      </c>
      <c r="R4" s="53"/>
      <c r="S4" s="53"/>
      <c r="T4" s="53"/>
      <c r="U4" s="54"/>
      <c r="V4" s="350" t="str">
        <f>IF('Monitoring Data'!AD4="","",'Monitoring Data'!AD4)</f>
        <v/>
      </c>
      <c r="W4" s="53"/>
      <c r="X4" s="53"/>
      <c r="Y4" s="53"/>
      <c r="Z4" s="53"/>
      <c r="AA4" s="350" t="str">
        <f>IF('Monitoring Data'!AK4="","",'Monitoring Data'!AK4)</f>
        <v/>
      </c>
      <c r="AB4" s="53"/>
      <c r="AC4" s="53"/>
      <c r="AD4" s="53"/>
      <c r="AE4" s="54"/>
      <c r="AF4" s="350" t="str">
        <f>IF('Monitoring Data'!AR4="","",'Monitoring Data'!AR4)</f>
        <v/>
      </c>
      <c r="AG4" s="53"/>
      <c r="AH4" s="53"/>
      <c r="AI4" s="53"/>
      <c r="AJ4" s="53"/>
      <c r="AK4" s="350" t="str">
        <f>IF('Monitoring Data'!AY4="","",'Monitoring Data'!AY4)</f>
        <v/>
      </c>
      <c r="AL4" s="53"/>
      <c r="AM4" s="53"/>
      <c r="AN4" s="53"/>
      <c r="AO4" s="54"/>
      <c r="AP4" s="350" t="str">
        <f>IF('Monitoring Data'!BF4="","",'Monitoring Data'!BF4)</f>
        <v/>
      </c>
      <c r="AQ4" s="53"/>
      <c r="AR4" s="53"/>
      <c r="AS4" s="53"/>
      <c r="AT4" s="53"/>
      <c r="AU4" s="350" t="str">
        <f>IF('Monitoring Data'!BM4="","",'Monitoring Data'!BM4)</f>
        <v/>
      </c>
      <c r="AV4" s="53"/>
      <c r="AW4" s="53"/>
      <c r="AX4" s="53"/>
      <c r="AY4" s="54"/>
      <c r="AZ4" s="350" t="str">
        <f>IF('Monitoring Data'!BT4="","",'Monitoring Data'!BT4)</f>
        <v/>
      </c>
      <c r="BA4" s="53"/>
      <c r="BB4" s="53"/>
      <c r="BC4" s="53"/>
      <c r="BD4" s="53"/>
      <c r="BE4" s="350" t="str">
        <f>IF('Monitoring Data'!CA4="","",'Monitoring Data'!CA4)</f>
        <v/>
      </c>
      <c r="BF4" s="53"/>
      <c r="BG4" s="53"/>
      <c r="BH4" s="53"/>
      <c r="BI4" s="54"/>
      <c r="BJ4" s="350" t="str">
        <f>IF('Monitoring Data'!CH4="","",'Monitoring Data'!CH4)</f>
        <v/>
      </c>
      <c r="BK4" s="23"/>
      <c r="BL4" s="23"/>
      <c r="BM4" s="23"/>
      <c r="BN4" s="23"/>
      <c r="BO4" s="350" t="str">
        <f>IF('Monitoring Data'!CO4="","",'Monitoring Data'!CO4)</f>
        <v/>
      </c>
      <c r="BP4" s="23"/>
      <c r="BQ4" s="23"/>
      <c r="BR4" s="23"/>
      <c r="BS4" s="24"/>
      <c r="BT4" s="350" t="str">
        <f>IF('Monitoring Data'!CV4="","",'Monitoring Data'!CV4)</f>
        <v/>
      </c>
      <c r="BU4" s="53"/>
      <c r="BV4" s="23"/>
      <c r="BW4" s="53"/>
      <c r="BX4" s="53"/>
      <c r="BY4" s="350" t="str">
        <f>IF('Monitoring Data'!DC4="","",'Monitoring Data'!DC4)</f>
        <v/>
      </c>
      <c r="BZ4" s="53"/>
      <c r="CA4" s="53"/>
      <c r="CB4" s="53"/>
      <c r="CC4" s="54"/>
      <c r="CD4" s="350" t="str">
        <f>IF('Monitoring Data'!DJ4="","",'Monitoring Data'!DJ4)</f>
        <v/>
      </c>
      <c r="CE4" s="53"/>
      <c r="CF4" s="53"/>
      <c r="CG4" s="53"/>
      <c r="CH4" s="53"/>
      <c r="CI4" s="350" t="str">
        <f>IF('Monitoring Data'!DQ4="","",'Monitoring Data'!DQ4)</f>
        <v/>
      </c>
      <c r="CJ4" s="23"/>
      <c r="CK4" s="23"/>
      <c r="CL4" s="23"/>
      <c r="CM4" s="24"/>
      <c r="CN4" s="350" t="str">
        <f>IF('Monitoring Data'!DX4="","",'Monitoring Data'!DX4)</f>
        <v/>
      </c>
      <c r="CO4" s="23"/>
      <c r="CP4" s="23"/>
      <c r="CQ4" s="23"/>
      <c r="CR4" s="23"/>
      <c r="CS4" s="350" t="str">
        <f>IF('Monitoring Data'!EE4="","",'Monitoring Data'!EE4)</f>
        <v/>
      </c>
      <c r="CT4" s="23"/>
      <c r="CU4" s="23"/>
      <c r="CV4" s="23"/>
      <c r="CW4" s="24"/>
      <c r="CX4" s="350" t="str">
        <f>IF('Monitoring Data'!EL4="","",'Monitoring Data'!EL4)</f>
        <v/>
      </c>
      <c r="CY4" s="23"/>
      <c r="CZ4" s="23"/>
      <c r="DA4" s="23"/>
      <c r="DB4" s="23"/>
      <c r="DC4" s="350" t="str">
        <f>IF('Monitoring Data'!ES4="","",'Monitoring Data'!ES4)</f>
        <v/>
      </c>
      <c r="DD4" s="53"/>
      <c r="DE4" s="53"/>
      <c r="DF4" s="53"/>
      <c r="DG4" s="54"/>
      <c r="DH4" s="350" t="str">
        <f>IF('Monitoring Data'!EZ4="","",'Monitoring Data'!EZ4)</f>
        <v/>
      </c>
      <c r="DI4" s="23"/>
      <c r="DJ4" s="23"/>
      <c r="DK4" s="23"/>
      <c r="DL4" s="23"/>
      <c r="DM4" s="350" t="str">
        <f>IF('Monitoring Data'!FG4="","",'Monitoring Data'!FG4)</f>
        <v/>
      </c>
      <c r="DN4" s="23"/>
      <c r="DO4" s="23"/>
      <c r="DP4" s="23"/>
      <c r="DQ4" s="24"/>
      <c r="DR4" s="350" t="str">
        <f>IF('Monitoring Data'!FN4="","",'Monitoring Data'!FN4)</f>
        <v/>
      </c>
      <c r="DS4" s="23"/>
      <c r="DT4" s="23"/>
      <c r="DU4" s="23"/>
      <c r="DV4" s="23"/>
      <c r="DW4" s="350" t="str">
        <f>IF('Monitoring Data'!FU4="","",'Monitoring Data'!FU4)</f>
        <v/>
      </c>
      <c r="DX4" s="23"/>
      <c r="DY4" s="23"/>
      <c r="DZ4" s="23"/>
      <c r="EA4" s="24"/>
      <c r="EB4" s="350" t="str">
        <f>IF('Monitoring Data'!GB4="","",'Monitoring Data'!GB4)</f>
        <v/>
      </c>
      <c r="EC4" s="23"/>
      <c r="ED4" s="23"/>
      <c r="EE4" s="23"/>
      <c r="EF4" s="23"/>
      <c r="EG4" s="350" t="str">
        <f>IF('Monitoring Data'!GI4="","",'Monitoring Data'!GI4)</f>
        <v/>
      </c>
      <c r="EH4" s="23"/>
      <c r="EI4" s="23"/>
      <c r="EJ4" s="23"/>
      <c r="EK4" s="24"/>
      <c r="EL4" s="350" t="str">
        <f>IF('Monitoring Data'!GP4="","",'Monitoring Data'!GP4)</f>
        <v/>
      </c>
      <c r="EM4" s="23"/>
      <c r="EN4" s="23"/>
      <c r="EO4" s="23"/>
      <c r="EP4" s="23"/>
      <c r="EQ4" s="350" t="str">
        <f>IF('Monitoring Data'!GW4="","",'Monitoring Data'!GW4)</f>
        <v/>
      </c>
      <c r="ER4" s="23"/>
      <c r="ES4" s="23"/>
      <c r="ET4" s="23"/>
      <c r="EU4" s="24"/>
      <c r="EV4" s="350" t="str">
        <f>IF('Monitoring Data'!HD4="","",'Monitoring Data'!HD4)</f>
        <v/>
      </c>
      <c r="EW4" s="23"/>
      <c r="EX4" s="23"/>
      <c r="EY4" s="23"/>
      <c r="EZ4" s="23"/>
      <c r="FA4" s="350" t="str">
        <f>IF('Monitoring Data'!HK4="","",'Monitoring Data'!HK4)</f>
        <v/>
      </c>
      <c r="FB4" s="23"/>
      <c r="FC4" s="23"/>
      <c r="FD4" s="23"/>
      <c r="FE4" s="24"/>
      <c r="FF4" s="350" t="str">
        <f>IF('Monitoring Data'!HR4="","",'Monitoring Data'!HR4)</f>
        <v/>
      </c>
      <c r="FG4" s="23"/>
      <c r="FH4" s="23"/>
      <c r="FI4" s="23"/>
      <c r="FJ4" s="23"/>
      <c r="FK4" s="350" t="str">
        <f>IF('Monitoring Data'!HY4="","",'Monitoring Data'!HY4)</f>
        <v/>
      </c>
      <c r="FL4" s="23"/>
      <c r="FM4" s="23"/>
      <c r="FN4" s="23"/>
      <c r="FO4" s="24"/>
      <c r="FP4" s="350" t="str">
        <f>IF('Monitoring Data'!IF4="","",'Monitoring Data'!IF4)</f>
        <v/>
      </c>
      <c r="FQ4" s="23"/>
      <c r="FR4" s="23"/>
      <c r="FS4" s="23"/>
      <c r="FT4" s="23"/>
      <c r="FU4" s="350" t="str">
        <f>IF('Monitoring Data'!IM4="","",'Monitoring Data'!IM4)</f>
        <v/>
      </c>
      <c r="FV4" s="23"/>
      <c r="FW4" s="23"/>
      <c r="FX4" s="23"/>
      <c r="FY4" s="24"/>
      <c r="FZ4" s="350" t="str">
        <f>IF('Monitoring Data'!IT4="","",'Monitoring Data'!IT4)</f>
        <v/>
      </c>
      <c r="GA4" s="23"/>
      <c r="GB4" s="23"/>
      <c r="GC4" s="23"/>
      <c r="GD4" s="24"/>
      <c r="GE4" s="115"/>
    </row>
    <row r="5" spans="1:187" x14ac:dyDescent="0.2">
      <c r="A5" s="81" t="str">
        <f>IF('Monitoring Data'!A5="","",'Monitoring Data'!A5)</f>
        <v/>
      </c>
      <c r="B5" s="350" t="str">
        <f>IF('Monitoring Data'!B5="","",'Monitoring Data'!B5)</f>
        <v/>
      </c>
      <c r="C5" s="53"/>
      <c r="D5" s="53"/>
      <c r="E5" s="53"/>
      <c r="F5" s="53"/>
      <c r="G5" s="350" t="str">
        <f>IF('Monitoring Data'!I5="","",'Monitoring Data'!I5)</f>
        <v/>
      </c>
      <c r="H5" s="53"/>
      <c r="I5" s="53"/>
      <c r="J5" s="53"/>
      <c r="K5" s="54"/>
      <c r="L5" s="350" t="str">
        <f>IF('Monitoring Data'!P5="","",'Monitoring Data'!P5)</f>
        <v/>
      </c>
      <c r="M5" s="53"/>
      <c r="N5" s="53"/>
      <c r="O5" s="53"/>
      <c r="P5" s="54"/>
      <c r="Q5" s="350" t="str">
        <f>IF('Monitoring Data'!W5="","",'Monitoring Data'!W5)</f>
        <v/>
      </c>
      <c r="R5" s="53"/>
      <c r="S5" s="53"/>
      <c r="T5" s="53"/>
      <c r="U5" s="54"/>
      <c r="V5" s="350" t="str">
        <f>IF('Monitoring Data'!AD5="","",'Monitoring Data'!AD5)</f>
        <v/>
      </c>
      <c r="W5" s="53"/>
      <c r="X5" s="53"/>
      <c r="Y5" s="53"/>
      <c r="Z5" s="53"/>
      <c r="AA5" s="353" t="str">
        <f>IF('Monitoring Data'!AK5="","",'Monitoring Data'!AK5)</f>
        <v/>
      </c>
      <c r="AB5" s="53"/>
      <c r="AC5" s="53"/>
      <c r="AD5" s="53"/>
      <c r="AE5" s="54"/>
      <c r="AF5" s="350" t="str">
        <f>IF('Monitoring Data'!AR5="","",'Monitoring Data'!AR5)</f>
        <v/>
      </c>
      <c r="AG5" s="53"/>
      <c r="AH5" s="53"/>
      <c r="AI5" s="53"/>
      <c r="AJ5" s="53"/>
      <c r="AK5" s="350" t="str">
        <f>IF('Monitoring Data'!AY5="","",'Monitoring Data'!AY5)</f>
        <v/>
      </c>
      <c r="AL5" s="53"/>
      <c r="AM5" s="53"/>
      <c r="AN5" s="53"/>
      <c r="AO5" s="54"/>
      <c r="AP5" s="350" t="str">
        <f>IF('Monitoring Data'!BF5="","",'Monitoring Data'!BF5)</f>
        <v/>
      </c>
      <c r="AQ5" s="53"/>
      <c r="AR5" s="53"/>
      <c r="AS5" s="53"/>
      <c r="AT5" s="53"/>
      <c r="AU5" s="350" t="str">
        <f>IF('Monitoring Data'!BM5="","",'Monitoring Data'!BM5)</f>
        <v/>
      </c>
      <c r="AV5" s="53"/>
      <c r="AW5" s="53"/>
      <c r="AX5" s="53"/>
      <c r="AY5" s="54"/>
      <c r="AZ5" s="350" t="str">
        <f>IF('Monitoring Data'!BT5="","",'Monitoring Data'!BT5)</f>
        <v/>
      </c>
      <c r="BA5" s="53"/>
      <c r="BB5" s="53"/>
      <c r="BC5" s="53"/>
      <c r="BD5" s="53"/>
      <c r="BE5" s="350" t="str">
        <f>IF('Monitoring Data'!CA5="","",'Monitoring Data'!CA5)</f>
        <v/>
      </c>
      <c r="BF5" s="53"/>
      <c r="BG5" s="53"/>
      <c r="BH5" s="53"/>
      <c r="BI5" s="54"/>
      <c r="BJ5" s="350" t="str">
        <f>IF('Monitoring Data'!CH5="","",'Monitoring Data'!CH5)</f>
        <v/>
      </c>
      <c r="BK5" s="23"/>
      <c r="BL5" s="23"/>
      <c r="BM5" s="23"/>
      <c r="BN5" s="23"/>
      <c r="BO5" s="350" t="str">
        <f>IF('Monitoring Data'!CO5="","",'Monitoring Data'!CO5)</f>
        <v/>
      </c>
      <c r="BP5" s="23"/>
      <c r="BQ5" s="23"/>
      <c r="BR5" s="23"/>
      <c r="BS5" s="24"/>
      <c r="BT5" s="350" t="str">
        <f>IF('Monitoring Data'!CV5="","",'Monitoring Data'!CV5)</f>
        <v/>
      </c>
      <c r="BU5" s="53"/>
      <c r="BV5" s="23"/>
      <c r="BW5" s="53"/>
      <c r="BX5" s="53"/>
      <c r="BY5" s="350" t="str">
        <f>IF('Monitoring Data'!DC5="","",'Monitoring Data'!DC5)</f>
        <v/>
      </c>
      <c r="BZ5" s="53"/>
      <c r="CA5" s="53"/>
      <c r="CB5" s="53"/>
      <c r="CC5" s="54"/>
      <c r="CD5" s="350" t="str">
        <f>IF('Monitoring Data'!DJ5="","",'Monitoring Data'!DJ5)</f>
        <v/>
      </c>
      <c r="CE5" s="53"/>
      <c r="CF5" s="53"/>
      <c r="CG5" s="53"/>
      <c r="CH5" s="53"/>
      <c r="CI5" s="350" t="str">
        <f>IF('Monitoring Data'!DQ5="","",'Monitoring Data'!DQ5)</f>
        <v/>
      </c>
      <c r="CJ5" s="23"/>
      <c r="CK5" s="23"/>
      <c r="CL5" s="23"/>
      <c r="CM5" s="24"/>
      <c r="CN5" s="350" t="str">
        <f>IF('Monitoring Data'!DX5="","",'Monitoring Data'!DX5)</f>
        <v/>
      </c>
      <c r="CO5" s="23"/>
      <c r="CP5" s="23"/>
      <c r="CQ5" s="23"/>
      <c r="CR5" s="23"/>
      <c r="CS5" s="350" t="str">
        <f>IF('Monitoring Data'!EE5="","",'Monitoring Data'!EE5)</f>
        <v/>
      </c>
      <c r="CT5" s="23"/>
      <c r="CU5" s="23"/>
      <c r="CV5" s="23"/>
      <c r="CW5" s="24"/>
      <c r="CX5" s="350" t="str">
        <f>IF('Monitoring Data'!EL5="","",'Monitoring Data'!EL5)</f>
        <v/>
      </c>
      <c r="CY5" s="23"/>
      <c r="CZ5" s="23"/>
      <c r="DA5" s="23"/>
      <c r="DB5" s="23"/>
      <c r="DC5" s="350" t="str">
        <f>IF('Monitoring Data'!ES5="","",'Monitoring Data'!ES5)</f>
        <v/>
      </c>
      <c r="DD5" s="53"/>
      <c r="DE5" s="53"/>
      <c r="DF5" s="53"/>
      <c r="DG5" s="54"/>
      <c r="DH5" s="350" t="str">
        <f>IF('Monitoring Data'!EZ5="","",'Monitoring Data'!EZ5)</f>
        <v/>
      </c>
      <c r="DI5" s="23"/>
      <c r="DJ5" s="23"/>
      <c r="DK5" s="23"/>
      <c r="DL5" s="23"/>
      <c r="DM5" s="350" t="str">
        <f>IF('Monitoring Data'!FG5="","",'Monitoring Data'!FG5)</f>
        <v/>
      </c>
      <c r="DN5" s="23"/>
      <c r="DO5" s="23"/>
      <c r="DP5" s="23"/>
      <c r="DQ5" s="24"/>
      <c r="DR5" s="350" t="str">
        <f>IF('Monitoring Data'!FN5="","",'Monitoring Data'!FN5)</f>
        <v/>
      </c>
      <c r="DS5" s="23"/>
      <c r="DT5" s="23"/>
      <c r="DU5" s="23"/>
      <c r="DV5" s="23"/>
      <c r="DW5" s="350" t="str">
        <f>IF('Monitoring Data'!FU5="","",'Monitoring Data'!FU5)</f>
        <v/>
      </c>
      <c r="DX5" s="23"/>
      <c r="DY5" s="23"/>
      <c r="DZ5" s="23"/>
      <c r="EA5" s="24"/>
      <c r="EB5" s="350" t="str">
        <f>IF('Monitoring Data'!GB5="","",'Monitoring Data'!GB5)</f>
        <v/>
      </c>
      <c r="EC5" s="23"/>
      <c r="ED5" s="23"/>
      <c r="EE5" s="23"/>
      <c r="EF5" s="23"/>
      <c r="EG5" s="350" t="str">
        <f>IF('Monitoring Data'!GI5="","",'Monitoring Data'!GI5)</f>
        <v/>
      </c>
      <c r="EH5" s="23"/>
      <c r="EI5" s="23"/>
      <c r="EJ5" s="23"/>
      <c r="EK5" s="24"/>
      <c r="EL5" s="350" t="str">
        <f>IF('Monitoring Data'!GP5="","",'Monitoring Data'!GP5)</f>
        <v/>
      </c>
      <c r="EM5" s="23"/>
      <c r="EN5" s="23"/>
      <c r="EO5" s="23"/>
      <c r="EP5" s="23"/>
      <c r="EQ5" s="350" t="str">
        <f>IF('Monitoring Data'!GW5="","",'Monitoring Data'!GW5)</f>
        <v/>
      </c>
      <c r="ER5" s="23"/>
      <c r="ES5" s="23"/>
      <c r="ET5" s="23"/>
      <c r="EU5" s="24"/>
      <c r="EV5" s="350" t="str">
        <f>IF('Monitoring Data'!HD5="","",'Monitoring Data'!HD5)</f>
        <v/>
      </c>
      <c r="EW5" s="23"/>
      <c r="EX5" s="23"/>
      <c r="EY5" s="23"/>
      <c r="EZ5" s="23"/>
      <c r="FA5" s="350" t="str">
        <f>IF('Monitoring Data'!HK5="","",'Monitoring Data'!HK5)</f>
        <v/>
      </c>
      <c r="FB5" s="23"/>
      <c r="FC5" s="23"/>
      <c r="FD5" s="23"/>
      <c r="FE5" s="24"/>
      <c r="FF5" s="350" t="str">
        <f>IF('Monitoring Data'!HR5="","",'Monitoring Data'!HR5)</f>
        <v/>
      </c>
      <c r="FG5" s="23"/>
      <c r="FH5" s="23"/>
      <c r="FI5" s="23"/>
      <c r="FJ5" s="23"/>
      <c r="FK5" s="350" t="str">
        <f>IF('Monitoring Data'!HY5="","",'Monitoring Data'!HY5)</f>
        <v/>
      </c>
      <c r="FL5" s="23"/>
      <c r="FM5" s="23"/>
      <c r="FN5" s="23"/>
      <c r="FO5" s="24"/>
      <c r="FP5" s="350" t="str">
        <f>IF('Monitoring Data'!IF5="","",'Monitoring Data'!IF5)</f>
        <v/>
      </c>
      <c r="FQ5" s="23"/>
      <c r="FR5" s="23"/>
      <c r="FS5" s="23"/>
      <c r="FT5" s="23"/>
      <c r="FU5" s="350" t="str">
        <f>IF('Monitoring Data'!IM5="","",'Monitoring Data'!IM5)</f>
        <v/>
      </c>
      <c r="FV5" s="23"/>
      <c r="FW5" s="23"/>
      <c r="FX5" s="23"/>
      <c r="FY5" s="24"/>
      <c r="FZ5" s="350" t="str">
        <f>IF('Monitoring Data'!IT5="","",'Monitoring Data'!IT5)</f>
        <v/>
      </c>
      <c r="GA5" s="23"/>
      <c r="GB5" s="23"/>
      <c r="GC5" s="23"/>
      <c r="GD5" s="24"/>
      <c r="GE5" s="115"/>
    </row>
    <row r="6" spans="1:187" x14ac:dyDescent="0.2">
      <c r="A6" s="81" t="str">
        <f>IF('Monitoring Data'!A6="","",'Monitoring Data'!A6)</f>
        <v/>
      </c>
      <c r="B6" s="350" t="str">
        <f>IF('Monitoring Data'!B6="","",'Monitoring Data'!B6)</f>
        <v/>
      </c>
      <c r="C6" s="53"/>
      <c r="D6" s="53"/>
      <c r="E6" s="53"/>
      <c r="F6" s="53"/>
      <c r="G6" s="350" t="str">
        <f>IF('Monitoring Data'!I6="","",'Monitoring Data'!I6)</f>
        <v/>
      </c>
      <c r="H6" s="53"/>
      <c r="I6" s="53"/>
      <c r="J6" s="53"/>
      <c r="K6" s="54"/>
      <c r="L6" s="350" t="str">
        <f>IF('Monitoring Data'!P6="","",'Monitoring Data'!P6)</f>
        <v/>
      </c>
      <c r="M6" s="53"/>
      <c r="N6" s="53"/>
      <c r="O6" s="53"/>
      <c r="P6" s="54"/>
      <c r="Q6" s="350" t="str">
        <f>IF('Monitoring Data'!W6="","",'Monitoring Data'!W6)</f>
        <v/>
      </c>
      <c r="R6" s="53"/>
      <c r="S6" s="53"/>
      <c r="T6" s="53"/>
      <c r="U6" s="54"/>
      <c r="V6" s="350" t="str">
        <f>IF('Monitoring Data'!AD6="","",'Monitoring Data'!AD6)</f>
        <v/>
      </c>
      <c r="W6" s="53"/>
      <c r="X6" s="53"/>
      <c r="Y6" s="53"/>
      <c r="Z6" s="53"/>
      <c r="AA6" s="350" t="str">
        <f>IF('Monitoring Data'!AK6="","",'Monitoring Data'!AK6)</f>
        <v/>
      </c>
      <c r="AB6" s="53"/>
      <c r="AC6" s="53"/>
      <c r="AD6" s="53"/>
      <c r="AE6" s="54"/>
      <c r="AF6" s="350" t="str">
        <f>IF('Monitoring Data'!AR6="","",'Monitoring Data'!AR6)</f>
        <v/>
      </c>
      <c r="AG6" s="53"/>
      <c r="AH6" s="53"/>
      <c r="AI6" s="53"/>
      <c r="AJ6" s="53"/>
      <c r="AK6" s="350" t="str">
        <f>IF('Monitoring Data'!AY6="","",'Monitoring Data'!AY6)</f>
        <v/>
      </c>
      <c r="AL6" s="53"/>
      <c r="AM6" s="53"/>
      <c r="AN6" s="53"/>
      <c r="AO6" s="54"/>
      <c r="AP6" s="350" t="str">
        <f>IF('Monitoring Data'!BF6="","",'Monitoring Data'!BF6)</f>
        <v/>
      </c>
      <c r="AQ6" s="53"/>
      <c r="AR6" s="53"/>
      <c r="AS6" s="53"/>
      <c r="AT6" s="53"/>
      <c r="AU6" s="350" t="str">
        <f>IF('Monitoring Data'!BM6="","",'Monitoring Data'!BM6)</f>
        <v/>
      </c>
      <c r="AV6" s="53"/>
      <c r="AW6" s="53"/>
      <c r="AX6" s="53"/>
      <c r="AY6" s="54"/>
      <c r="AZ6" s="350" t="str">
        <f>IF('Monitoring Data'!BT6="","",'Monitoring Data'!BT6)</f>
        <v/>
      </c>
      <c r="BA6" s="53"/>
      <c r="BB6" s="53"/>
      <c r="BC6" s="53"/>
      <c r="BD6" s="53"/>
      <c r="BE6" s="350" t="str">
        <f>IF('Monitoring Data'!CA6="","",'Monitoring Data'!CA6)</f>
        <v/>
      </c>
      <c r="BF6" s="53"/>
      <c r="BG6" s="53"/>
      <c r="BH6" s="53"/>
      <c r="BI6" s="54"/>
      <c r="BJ6" s="350" t="str">
        <f>IF('Monitoring Data'!CH6="","",'Monitoring Data'!CH6)</f>
        <v/>
      </c>
      <c r="BK6" s="23"/>
      <c r="BL6" s="23"/>
      <c r="BM6" s="23"/>
      <c r="BN6" s="23"/>
      <c r="BO6" s="350" t="str">
        <f>IF('Monitoring Data'!CO6="","",'Monitoring Data'!CO6)</f>
        <v/>
      </c>
      <c r="BP6" s="23"/>
      <c r="BQ6" s="23"/>
      <c r="BR6" s="23"/>
      <c r="BS6" s="24"/>
      <c r="BT6" s="350" t="str">
        <f>IF('Monitoring Data'!CV6="","",'Monitoring Data'!CV6)</f>
        <v/>
      </c>
      <c r="BU6" s="53"/>
      <c r="BV6" s="23"/>
      <c r="BW6" s="53"/>
      <c r="BX6" s="53"/>
      <c r="BY6" s="350" t="str">
        <f>IF('Monitoring Data'!DC6="","",'Monitoring Data'!DC6)</f>
        <v/>
      </c>
      <c r="BZ6" s="53"/>
      <c r="CA6" s="53"/>
      <c r="CB6" s="53"/>
      <c r="CC6" s="54"/>
      <c r="CD6" s="350" t="str">
        <f>IF('Monitoring Data'!DJ6="","",'Monitoring Data'!DJ6)</f>
        <v/>
      </c>
      <c r="CE6" s="53"/>
      <c r="CF6" s="53"/>
      <c r="CG6" s="53"/>
      <c r="CH6" s="53"/>
      <c r="CI6" s="350" t="str">
        <f>IF('Monitoring Data'!DQ6="","",'Monitoring Data'!DQ6)</f>
        <v/>
      </c>
      <c r="CJ6" s="23"/>
      <c r="CK6" s="23"/>
      <c r="CL6" s="23"/>
      <c r="CM6" s="24"/>
      <c r="CN6" s="350" t="str">
        <f>IF('Monitoring Data'!DX6="","",'Monitoring Data'!DX6)</f>
        <v/>
      </c>
      <c r="CO6" s="23"/>
      <c r="CP6" s="23"/>
      <c r="CQ6" s="23"/>
      <c r="CR6" s="23"/>
      <c r="CS6" s="350" t="str">
        <f>IF('Monitoring Data'!EE6="","",'Monitoring Data'!EE6)</f>
        <v/>
      </c>
      <c r="CT6" s="23"/>
      <c r="CU6" s="23"/>
      <c r="CV6" s="23"/>
      <c r="CW6" s="24"/>
      <c r="CX6" s="350" t="str">
        <f>IF('Monitoring Data'!EL6="","",'Monitoring Data'!EL6)</f>
        <v/>
      </c>
      <c r="CY6" s="23"/>
      <c r="CZ6" s="23"/>
      <c r="DA6" s="23"/>
      <c r="DB6" s="23"/>
      <c r="DC6" s="350" t="str">
        <f>IF('Monitoring Data'!ES6="","",'Monitoring Data'!ES6)</f>
        <v/>
      </c>
      <c r="DD6" s="53"/>
      <c r="DE6" s="53"/>
      <c r="DF6" s="53"/>
      <c r="DG6" s="54"/>
      <c r="DH6" s="350" t="str">
        <f>IF('Monitoring Data'!EZ6="","",'Monitoring Data'!EZ6)</f>
        <v/>
      </c>
      <c r="DI6" s="23"/>
      <c r="DJ6" s="23"/>
      <c r="DK6" s="23"/>
      <c r="DL6" s="23"/>
      <c r="DM6" s="350" t="str">
        <f>IF('Monitoring Data'!FG6="","",'Monitoring Data'!FG6)</f>
        <v/>
      </c>
      <c r="DN6" s="23"/>
      <c r="DO6" s="23"/>
      <c r="DP6" s="23"/>
      <c r="DQ6" s="24"/>
      <c r="DR6" s="350" t="str">
        <f>IF('Monitoring Data'!FN6="","",'Monitoring Data'!FN6)</f>
        <v/>
      </c>
      <c r="DS6" s="23"/>
      <c r="DT6" s="23"/>
      <c r="DU6" s="23"/>
      <c r="DV6" s="23"/>
      <c r="DW6" s="350" t="str">
        <f>IF('Monitoring Data'!FU6="","",'Monitoring Data'!FU6)</f>
        <v/>
      </c>
      <c r="DX6" s="23"/>
      <c r="DY6" s="23"/>
      <c r="DZ6" s="23"/>
      <c r="EA6" s="24"/>
      <c r="EB6" s="350" t="str">
        <f>IF('Monitoring Data'!GB6="","",'Monitoring Data'!GB6)</f>
        <v/>
      </c>
      <c r="EC6" s="23"/>
      <c r="ED6" s="23"/>
      <c r="EE6" s="23"/>
      <c r="EF6" s="23"/>
      <c r="EG6" s="350" t="str">
        <f>IF('Monitoring Data'!GI6="","",'Monitoring Data'!GI6)</f>
        <v/>
      </c>
      <c r="EH6" s="23"/>
      <c r="EI6" s="23"/>
      <c r="EJ6" s="23"/>
      <c r="EK6" s="24"/>
      <c r="EL6" s="350" t="str">
        <f>IF('Monitoring Data'!GP6="","",'Monitoring Data'!GP6)</f>
        <v/>
      </c>
      <c r="EM6" s="23"/>
      <c r="EN6" s="23"/>
      <c r="EO6" s="23"/>
      <c r="EP6" s="23"/>
      <c r="EQ6" s="350" t="str">
        <f>IF('Monitoring Data'!GW6="","",'Monitoring Data'!GW6)</f>
        <v/>
      </c>
      <c r="ER6" s="23"/>
      <c r="ES6" s="23"/>
      <c r="ET6" s="23"/>
      <c r="EU6" s="24"/>
      <c r="EV6" s="350" t="str">
        <f>IF('Monitoring Data'!HD6="","",'Monitoring Data'!HD6)</f>
        <v/>
      </c>
      <c r="EW6" s="23"/>
      <c r="EX6" s="23"/>
      <c r="EY6" s="23"/>
      <c r="EZ6" s="23"/>
      <c r="FA6" s="350" t="str">
        <f>IF('Monitoring Data'!HK6="","",'Monitoring Data'!HK6)</f>
        <v/>
      </c>
      <c r="FB6" s="23"/>
      <c r="FC6" s="23"/>
      <c r="FD6" s="23"/>
      <c r="FE6" s="24"/>
      <c r="FF6" s="350" t="str">
        <f>IF('Monitoring Data'!HR6="","",'Monitoring Data'!HR6)</f>
        <v/>
      </c>
      <c r="FG6" s="23"/>
      <c r="FH6" s="23"/>
      <c r="FI6" s="23"/>
      <c r="FJ6" s="23"/>
      <c r="FK6" s="350" t="str">
        <f>IF('Monitoring Data'!HY6="","",'Monitoring Data'!HY6)</f>
        <v/>
      </c>
      <c r="FL6" s="23"/>
      <c r="FM6" s="23"/>
      <c r="FN6" s="23"/>
      <c r="FO6" s="24"/>
      <c r="FP6" s="350" t="str">
        <f>IF('Monitoring Data'!IF6="","",'Monitoring Data'!IF6)</f>
        <v/>
      </c>
      <c r="FQ6" s="23"/>
      <c r="FR6" s="23"/>
      <c r="FS6" s="23"/>
      <c r="FT6" s="23"/>
      <c r="FU6" s="350" t="str">
        <f>IF('Monitoring Data'!IM6="","",'Monitoring Data'!IM6)</f>
        <v/>
      </c>
      <c r="FV6" s="23"/>
      <c r="FW6" s="23"/>
      <c r="FX6" s="23"/>
      <c r="FY6" s="24"/>
      <c r="FZ6" s="350" t="str">
        <f>IF('Monitoring Data'!IT6="","",'Monitoring Data'!IT6)</f>
        <v/>
      </c>
      <c r="GA6" s="23"/>
      <c r="GB6" s="23"/>
      <c r="GC6" s="23"/>
      <c r="GD6" s="24"/>
      <c r="GE6" s="115"/>
    </row>
    <row r="7" spans="1:187" x14ac:dyDescent="0.2">
      <c r="A7" s="81" t="str">
        <f>IF('Monitoring Data'!A7="","",'Monitoring Data'!A7)</f>
        <v/>
      </c>
      <c r="B7" s="350" t="str">
        <f>IF('Monitoring Data'!B7="","",'Monitoring Data'!B7)</f>
        <v/>
      </c>
      <c r="C7" s="53"/>
      <c r="D7" s="53"/>
      <c r="E7" s="53"/>
      <c r="F7" s="53"/>
      <c r="G7" s="350" t="str">
        <f>IF('Monitoring Data'!I7="","",'Monitoring Data'!I7)</f>
        <v/>
      </c>
      <c r="H7" s="53"/>
      <c r="I7" s="53"/>
      <c r="J7" s="53"/>
      <c r="K7" s="54"/>
      <c r="L7" s="350" t="str">
        <f>IF('Monitoring Data'!P7="","",'Monitoring Data'!P7)</f>
        <v/>
      </c>
      <c r="M7" s="53"/>
      <c r="N7" s="53"/>
      <c r="O7" s="53"/>
      <c r="P7" s="54"/>
      <c r="Q7" s="350" t="str">
        <f>IF('Monitoring Data'!W7="","",'Monitoring Data'!W7)</f>
        <v/>
      </c>
      <c r="R7" s="53"/>
      <c r="S7" s="53"/>
      <c r="T7" s="53"/>
      <c r="U7" s="54"/>
      <c r="V7" s="350" t="str">
        <f>IF('Monitoring Data'!AD7="","",'Monitoring Data'!AD7)</f>
        <v/>
      </c>
      <c r="W7" s="53"/>
      <c r="X7" s="53"/>
      <c r="Y7" s="53"/>
      <c r="Z7" s="53"/>
      <c r="AA7" s="350" t="str">
        <f>IF('Monitoring Data'!AK7="","",'Monitoring Data'!AK7)</f>
        <v/>
      </c>
      <c r="AB7" s="53"/>
      <c r="AC7" s="53"/>
      <c r="AD7" s="53"/>
      <c r="AE7" s="54"/>
      <c r="AF7" s="350" t="str">
        <f>IF('Monitoring Data'!AR7="","",'Monitoring Data'!AR7)</f>
        <v/>
      </c>
      <c r="AG7" s="53"/>
      <c r="AH7" s="53"/>
      <c r="AI7" s="53"/>
      <c r="AJ7" s="53"/>
      <c r="AK7" s="350" t="str">
        <f>IF('Monitoring Data'!AY7="","",'Monitoring Data'!AY7)</f>
        <v/>
      </c>
      <c r="AL7" s="53"/>
      <c r="AM7" s="53"/>
      <c r="AN7" s="53"/>
      <c r="AO7" s="54"/>
      <c r="AP7" s="350" t="str">
        <f>IF('Monitoring Data'!BF7="","",'Monitoring Data'!BF7)</f>
        <v/>
      </c>
      <c r="AQ7" s="53"/>
      <c r="AR7" s="53"/>
      <c r="AS7" s="53"/>
      <c r="AT7" s="53"/>
      <c r="AU7" s="350" t="str">
        <f>IF('Monitoring Data'!BM7="","",'Monitoring Data'!BM7)</f>
        <v/>
      </c>
      <c r="AV7" s="53"/>
      <c r="AW7" s="53"/>
      <c r="AX7" s="53"/>
      <c r="AY7" s="54"/>
      <c r="AZ7" s="350" t="str">
        <f>IF('Monitoring Data'!BT7="","",'Monitoring Data'!BT7)</f>
        <v/>
      </c>
      <c r="BA7" s="53"/>
      <c r="BB7" s="53"/>
      <c r="BC7" s="53"/>
      <c r="BD7" s="53"/>
      <c r="BE7" s="350" t="str">
        <f>IF('Monitoring Data'!CA7="","",'Monitoring Data'!CA7)</f>
        <v/>
      </c>
      <c r="BF7" s="53"/>
      <c r="BG7" s="53"/>
      <c r="BH7" s="53"/>
      <c r="BI7" s="54"/>
      <c r="BJ7" s="350" t="str">
        <f>IF('Monitoring Data'!CH7="","",'Monitoring Data'!CH7)</f>
        <v/>
      </c>
      <c r="BK7" s="23"/>
      <c r="BL7" s="23"/>
      <c r="BM7" s="23"/>
      <c r="BN7" s="23"/>
      <c r="BO7" s="350" t="str">
        <f>IF('Monitoring Data'!CO7="","",'Monitoring Data'!CO7)</f>
        <v/>
      </c>
      <c r="BP7" s="23"/>
      <c r="BQ7" s="23"/>
      <c r="BR7" s="23"/>
      <c r="BS7" s="24"/>
      <c r="BT7" s="350" t="str">
        <f>IF('Monitoring Data'!CV7="","",'Monitoring Data'!CV7)</f>
        <v/>
      </c>
      <c r="BU7" s="53"/>
      <c r="BV7" s="23"/>
      <c r="BW7" s="53"/>
      <c r="BX7" s="53"/>
      <c r="BY7" s="353" t="str">
        <f>IF('Monitoring Data'!DC7="","",'Monitoring Data'!DC7)</f>
        <v/>
      </c>
      <c r="BZ7" s="73"/>
      <c r="CA7" s="53"/>
      <c r="CB7" s="53"/>
      <c r="CC7" s="54"/>
      <c r="CD7" s="350" t="str">
        <f>IF('Monitoring Data'!DJ7="","",'Monitoring Data'!DJ7)</f>
        <v/>
      </c>
      <c r="CE7" s="53"/>
      <c r="CF7" s="53"/>
      <c r="CG7" s="53"/>
      <c r="CH7" s="53"/>
      <c r="CI7" s="350" t="str">
        <f>IF('Monitoring Data'!DQ7="","",'Monitoring Data'!DQ7)</f>
        <v/>
      </c>
      <c r="CJ7" s="23"/>
      <c r="CK7" s="23"/>
      <c r="CL7" s="23"/>
      <c r="CM7" s="24"/>
      <c r="CN7" s="350" t="str">
        <f>IF('Monitoring Data'!DX7="","",'Monitoring Data'!DX7)</f>
        <v/>
      </c>
      <c r="CO7" s="23"/>
      <c r="CP7" s="23"/>
      <c r="CQ7" s="23"/>
      <c r="CR7" s="23"/>
      <c r="CS7" s="350" t="str">
        <f>IF('Monitoring Data'!EE7="","",'Monitoring Data'!EE7)</f>
        <v/>
      </c>
      <c r="CT7" s="23"/>
      <c r="CU7" s="23"/>
      <c r="CV7" s="23"/>
      <c r="CW7" s="24"/>
      <c r="CX7" s="350" t="str">
        <f>IF('Monitoring Data'!EL7="","",'Monitoring Data'!EL7)</f>
        <v/>
      </c>
      <c r="CY7" s="23"/>
      <c r="CZ7" s="23"/>
      <c r="DA7" s="23"/>
      <c r="DB7" s="23"/>
      <c r="DC7" s="350" t="str">
        <f>IF('Monitoring Data'!ES7="","",'Monitoring Data'!ES7)</f>
        <v/>
      </c>
      <c r="DD7" s="53"/>
      <c r="DE7" s="53"/>
      <c r="DF7" s="53"/>
      <c r="DG7" s="54"/>
      <c r="DH7" s="350" t="str">
        <f>IF('Monitoring Data'!EZ7="","",'Monitoring Data'!EZ7)</f>
        <v/>
      </c>
      <c r="DI7" s="23"/>
      <c r="DJ7" s="23"/>
      <c r="DK7" s="23"/>
      <c r="DL7" s="23"/>
      <c r="DM7" s="350" t="str">
        <f>IF('Monitoring Data'!FG7="","",'Monitoring Data'!FG7)</f>
        <v/>
      </c>
      <c r="DN7" s="23"/>
      <c r="DO7" s="23"/>
      <c r="DP7" s="23"/>
      <c r="DQ7" s="24"/>
      <c r="DR7" s="350" t="str">
        <f>IF('Monitoring Data'!FN7="","",'Monitoring Data'!FN7)</f>
        <v/>
      </c>
      <c r="DS7" s="23"/>
      <c r="DT7" s="23"/>
      <c r="DU7" s="23"/>
      <c r="DV7" s="23"/>
      <c r="DW7" s="350" t="str">
        <f>IF('Monitoring Data'!FU7="","",'Monitoring Data'!FU7)</f>
        <v/>
      </c>
      <c r="DX7" s="23"/>
      <c r="DY7" s="23"/>
      <c r="DZ7" s="23"/>
      <c r="EA7" s="24"/>
      <c r="EB7" s="350" t="str">
        <f>IF('Monitoring Data'!GB7="","",'Monitoring Data'!GB7)</f>
        <v/>
      </c>
      <c r="EC7" s="23"/>
      <c r="ED7" s="23"/>
      <c r="EE7" s="23"/>
      <c r="EF7" s="23"/>
      <c r="EG7" s="350" t="str">
        <f>IF('Monitoring Data'!GI7="","",'Monitoring Data'!GI7)</f>
        <v/>
      </c>
      <c r="EH7" s="23"/>
      <c r="EI7" s="23"/>
      <c r="EJ7" s="23"/>
      <c r="EK7" s="24"/>
      <c r="EL7" s="350" t="str">
        <f>IF('Monitoring Data'!GP7="","",'Monitoring Data'!GP7)</f>
        <v/>
      </c>
      <c r="EM7" s="23"/>
      <c r="EN7" s="23"/>
      <c r="EO7" s="23"/>
      <c r="EP7" s="23"/>
      <c r="EQ7" s="350" t="str">
        <f>IF('Monitoring Data'!GW7="","",'Monitoring Data'!GW7)</f>
        <v/>
      </c>
      <c r="ER7" s="23"/>
      <c r="ES7" s="23"/>
      <c r="ET7" s="23"/>
      <c r="EU7" s="24"/>
      <c r="EV7" s="350" t="str">
        <f>IF('Monitoring Data'!HD7="","",'Monitoring Data'!HD7)</f>
        <v/>
      </c>
      <c r="EW7" s="23"/>
      <c r="EX7" s="23"/>
      <c r="EY7" s="23"/>
      <c r="EZ7" s="23"/>
      <c r="FA7" s="350" t="str">
        <f>IF('Monitoring Data'!HK7="","",'Monitoring Data'!HK7)</f>
        <v/>
      </c>
      <c r="FB7" s="23"/>
      <c r="FC7" s="23"/>
      <c r="FD7" s="23"/>
      <c r="FE7" s="24"/>
      <c r="FF7" s="350" t="str">
        <f>IF('Monitoring Data'!HR7="","",'Monitoring Data'!HR7)</f>
        <v/>
      </c>
      <c r="FG7" s="23"/>
      <c r="FH7" s="23"/>
      <c r="FI7" s="23"/>
      <c r="FJ7" s="23"/>
      <c r="FK7" s="350" t="str">
        <f>IF('Monitoring Data'!HY7="","",'Monitoring Data'!HY7)</f>
        <v/>
      </c>
      <c r="FL7" s="23"/>
      <c r="FM7" s="23"/>
      <c r="FN7" s="23"/>
      <c r="FO7" s="24"/>
      <c r="FP7" s="350" t="str">
        <f>IF('Monitoring Data'!IF7="","",'Monitoring Data'!IF7)</f>
        <v/>
      </c>
      <c r="FQ7" s="23"/>
      <c r="FR7" s="23"/>
      <c r="FS7" s="23"/>
      <c r="FT7" s="23"/>
      <c r="FU7" s="350" t="str">
        <f>IF('Monitoring Data'!IM7="","",'Monitoring Data'!IM7)</f>
        <v/>
      </c>
      <c r="FV7" s="23"/>
      <c r="FW7" s="23"/>
      <c r="FX7" s="23"/>
      <c r="FY7" s="24"/>
      <c r="FZ7" s="350" t="str">
        <f>IF('Monitoring Data'!IT7="","",'Monitoring Data'!IT7)</f>
        <v/>
      </c>
      <c r="GA7" s="23"/>
      <c r="GB7" s="23"/>
      <c r="GC7" s="23"/>
      <c r="GD7" s="24"/>
      <c r="GE7" s="115"/>
    </row>
    <row r="8" spans="1:187" x14ac:dyDescent="0.2">
      <c r="A8" s="81" t="str">
        <f>IF('Monitoring Data'!A8="","",'Monitoring Data'!A8)</f>
        <v/>
      </c>
      <c r="B8" s="350" t="str">
        <f>IF('Monitoring Data'!B8="","",'Monitoring Data'!B8)</f>
        <v/>
      </c>
      <c r="C8" s="53"/>
      <c r="D8" s="53"/>
      <c r="E8" s="53"/>
      <c r="F8" s="53"/>
      <c r="G8" s="350" t="str">
        <f>IF('Monitoring Data'!I8="","",'Monitoring Data'!I8)</f>
        <v/>
      </c>
      <c r="H8" s="53"/>
      <c r="I8" s="53"/>
      <c r="J8" s="53"/>
      <c r="K8" s="54"/>
      <c r="L8" s="350" t="str">
        <f>IF('Monitoring Data'!P8="","",'Monitoring Data'!P8)</f>
        <v/>
      </c>
      <c r="M8" s="53"/>
      <c r="N8" s="53"/>
      <c r="O8" s="53"/>
      <c r="P8" s="54"/>
      <c r="Q8" s="350" t="str">
        <f>IF('Monitoring Data'!W8="","",'Monitoring Data'!W8)</f>
        <v/>
      </c>
      <c r="R8" s="53"/>
      <c r="S8" s="53"/>
      <c r="T8" s="53"/>
      <c r="U8" s="54"/>
      <c r="V8" s="350" t="str">
        <f>IF('Monitoring Data'!AD8="","",'Monitoring Data'!AD8)</f>
        <v/>
      </c>
      <c r="W8" s="53"/>
      <c r="X8" s="53"/>
      <c r="Y8" s="53"/>
      <c r="Z8" s="53"/>
      <c r="AA8" s="350" t="str">
        <f>IF('Monitoring Data'!AK8="","",'Monitoring Data'!AK8)</f>
        <v/>
      </c>
      <c r="AB8" s="53"/>
      <c r="AC8" s="53"/>
      <c r="AD8" s="53"/>
      <c r="AE8" s="54"/>
      <c r="AF8" s="350" t="str">
        <f>IF('Monitoring Data'!AR8="","",'Monitoring Data'!AR8)</f>
        <v/>
      </c>
      <c r="AG8" s="53"/>
      <c r="AH8" s="53"/>
      <c r="AI8" s="53"/>
      <c r="AJ8" s="53"/>
      <c r="AK8" s="350" t="str">
        <f>IF('Monitoring Data'!AY8="","",'Monitoring Data'!AY8)</f>
        <v/>
      </c>
      <c r="AL8" s="53"/>
      <c r="AM8" s="53"/>
      <c r="AN8" s="53"/>
      <c r="AO8" s="54"/>
      <c r="AP8" s="350" t="str">
        <f>IF('Monitoring Data'!BF8="","",'Monitoring Data'!BF8)</f>
        <v/>
      </c>
      <c r="AQ8" s="53"/>
      <c r="AR8" s="53"/>
      <c r="AS8" s="53"/>
      <c r="AT8" s="53"/>
      <c r="AU8" s="350" t="str">
        <f>IF('Monitoring Data'!BM8="","",'Monitoring Data'!BM8)</f>
        <v/>
      </c>
      <c r="AV8" s="53"/>
      <c r="AW8" s="53"/>
      <c r="AX8" s="53"/>
      <c r="AY8" s="54"/>
      <c r="AZ8" s="350" t="str">
        <f>IF('Monitoring Data'!BT8="","",'Monitoring Data'!BT8)</f>
        <v/>
      </c>
      <c r="BA8" s="53"/>
      <c r="BB8" s="53"/>
      <c r="BC8" s="53"/>
      <c r="BD8" s="53"/>
      <c r="BE8" s="350" t="str">
        <f>IF('Monitoring Data'!CA8="","",'Monitoring Data'!CA8)</f>
        <v/>
      </c>
      <c r="BF8" s="53"/>
      <c r="BG8" s="53"/>
      <c r="BH8" s="53"/>
      <c r="BI8" s="54"/>
      <c r="BJ8" s="350" t="str">
        <f>IF('Monitoring Data'!CH8="","",'Monitoring Data'!CH8)</f>
        <v/>
      </c>
      <c r="BK8" s="23"/>
      <c r="BL8" s="23"/>
      <c r="BM8" s="23"/>
      <c r="BN8" s="23"/>
      <c r="BO8" s="350" t="str">
        <f>IF('Monitoring Data'!CO8="","",'Monitoring Data'!CO8)</f>
        <v/>
      </c>
      <c r="BP8" s="23"/>
      <c r="BQ8" s="23"/>
      <c r="BR8" s="23"/>
      <c r="BS8" s="24"/>
      <c r="BT8" s="350" t="str">
        <f>IF('Monitoring Data'!CV8="","",'Monitoring Data'!CV8)</f>
        <v/>
      </c>
      <c r="BU8" s="53"/>
      <c r="BV8" s="23"/>
      <c r="BW8" s="53"/>
      <c r="BX8" s="53"/>
      <c r="BY8" s="350" t="str">
        <f>IF('Monitoring Data'!DC8="","",'Monitoring Data'!DC8)</f>
        <v/>
      </c>
      <c r="BZ8" s="53"/>
      <c r="CA8" s="53"/>
      <c r="CB8" s="53"/>
      <c r="CC8" s="54"/>
      <c r="CD8" s="350" t="str">
        <f>IF('Monitoring Data'!DJ8="","",'Monitoring Data'!DJ8)</f>
        <v/>
      </c>
      <c r="CE8" s="53"/>
      <c r="CF8" s="53"/>
      <c r="CG8" s="53"/>
      <c r="CH8" s="53"/>
      <c r="CI8" s="350" t="str">
        <f>IF('Monitoring Data'!DQ8="","",'Monitoring Data'!DQ8)</f>
        <v/>
      </c>
      <c r="CJ8" s="23"/>
      <c r="CK8" s="23"/>
      <c r="CL8" s="23"/>
      <c r="CM8" s="24"/>
      <c r="CN8" s="350" t="str">
        <f>IF('Monitoring Data'!DX8="","",'Monitoring Data'!DX8)</f>
        <v/>
      </c>
      <c r="CO8" s="23"/>
      <c r="CP8" s="23"/>
      <c r="CQ8" s="23"/>
      <c r="CR8" s="23"/>
      <c r="CS8" s="350" t="str">
        <f>IF('Monitoring Data'!EE8="","",'Monitoring Data'!EE8)</f>
        <v/>
      </c>
      <c r="CT8" s="23"/>
      <c r="CU8" s="23"/>
      <c r="CV8" s="23"/>
      <c r="CW8" s="24"/>
      <c r="CX8" s="350" t="str">
        <f>IF('Monitoring Data'!EL8="","",'Monitoring Data'!EL8)</f>
        <v/>
      </c>
      <c r="CY8" s="23"/>
      <c r="CZ8" s="23"/>
      <c r="DA8" s="23"/>
      <c r="DB8" s="23"/>
      <c r="DC8" s="350" t="str">
        <f>IF('Monitoring Data'!ES8="","",'Monitoring Data'!ES8)</f>
        <v/>
      </c>
      <c r="DD8" s="53"/>
      <c r="DE8" s="53"/>
      <c r="DF8" s="53"/>
      <c r="DG8" s="54"/>
      <c r="DH8" s="350" t="str">
        <f>IF('Monitoring Data'!EZ8="","",'Monitoring Data'!EZ8)</f>
        <v/>
      </c>
      <c r="DI8" s="23"/>
      <c r="DJ8" s="23"/>
      <c r="DK8" s="23"/>
      <c r="DL8" s="23"/>
      <c r="DM8" s="350" t="str">
        <f>IF('Monitoring Data'!FG8="","",'Monitoring Data'!FG8)</f>
        <v/>
      </c>
      <c r="DN8" s="23"/>
      <c r="DO8" s="23"/>
      <c r="DP8" s="23"/>
      <c r="DQ8" s="24"/>
      <c r="DR8" s="350" t="str">
        <f>IF('Monitoring Data'!FN8="","",'Monitoring Data'!FN8)</f>
        <v/>
      </c>
      <c r="DS8" s="23"/>
      <c r="DT8" s="23"/>
      <c r="DU8" s="23"/>
      <c r="DV8" s="23"/>
      <c r="DW8" s="350" t="str">
        <f>IF('Monitoring Data'!FU8="","",'Monitoring Data'!FU8)</f>
        <v/>
      </c>
      <c r="DX8" s="23"/>
      <c r="DY8" s="23"/>
      <c r="DZ8" s="23"/>
      <c r="EA8" s="24"/>
      <c r="EB8" s="350" t="str">
        <f>IF('Monitoring Data'!GB8="","",'Monitoring Data'!GB8)</f>
        <v/>
      </c>
      <c r="EC8" s="23"/>
      <c r="ED8" s="23"/>
      <c r="EE8" s="23"/>
      <c r="EF8" s="23"/>
      <c r="EG8" s="350" t="str">
        <f>IF('Monitoring Data'!GI8="","",'Monitoring Data'!GI8)</f>
        <v/>
      </c>
      <c r="EH8" s="23"/>
      <c r="EI8" s="23"/>
      <c r="EJ8" s="23"/>
      <c r="EK8" s="24"/>
      <c r="EL8" s="350" t="str">
        <f>IF('Monitoring Data'!GP8="","",'Monitoring Data'!GP8)</f>
        <v/>
      </c>
      <c r="EM8" s="23"/>
      <c r="EN8" s="23"/>
      <c r="EO8" s="23"/>
      <c r="EP8" s="23"/>
      <c r="EQ8" s="350" t="str">
        <f>IF('Monitoring Data'!GW8="","",'Monitoring Data'!GW8)</f>
        <v/>
      </c>
      <c r="ER8" s="23"/>
      <c r="ES8" s="23"/>
      <c r="ET8" s="23"/>
      <c r="EU8" s="24"/>
      <c r="EV8" s="350" t="str">
        <f>IF('Monitoring Data'!HD8="","",'Monitoring Data'!HD8)</f>
        <v/>
      </c>
      <c r="EW8" s="23"/>
      <c r="EX8" s="23"/>
      <c r="EY8" s="23"/>
      <c r="EZ8" s="23"/>
      <c r="FA8" s="350" t="str">
        <f>IF('Monitoring Data'!HK8="","",'Monitoring Data'!HK8)</f>
        <v/>
      </c>
      <c r="FB8" s="23"/>
      <c r="FC8" s="23"/>
      <c r="FD8" s="23"/>
      <c r="FE8" s="24"/>
      <c r="FF8" s="350" t="str">
        <f>IF('Monitoring Data'!HR8="","",'Monitoring Data'!HR8)</f>
        <v/>
      </c>
      <c r="FG8" s="23"/>
      <c r="FH8" s="23"/>
      <c r="FI8" s="23"/>
      <c r="FJ8" s="23"/>
      <c r="FK8" s="350" t="str">
        <f>IF('Monitoring Data'!HY8="","",'Monitoring Data'!HY8)</f>
        <v/>
      </c>
      <c r="FL8" s="23"/>
      <c r="FM8" s="23"/>
      <c r="FN8" s="23"/>
      <c r="FO8" s="24"/>
      <c r="FP8" s="350" t="str">
        <f>IF('Monitoring Data'!IF8="","",'Monitoring Data'!IF8)</f>
        <v/>
      </c>
      <c r="FQ8" s="23"/>
      <c r="FR8" s="23"/>
      <c r="FS8" s="23"/>
      <c r="FT8" s="23"/>
      <c r="FU8" s="350" t="str">
        <f>IF('Monitoring Data'!IM8="","",'Monitoring Data'!IM8)</f>
        <v/>
      </c>
      <c r="FV8" s="23"/>
      <c r="FW8" s="23"/>
      <c r="FX8" s="23"/>
      <c r="FY8" s="24"/>
      <c r="FZ8" s="350" t="str">
        <f>IF('Monitoring Data'!IT8="","",'Monitoring Data'!IT8)</f>
        <v/>
      </c>
      <c r="GA8" s="23"/>
      <c r="GB8" s="23"/>
      <c r="GC8" s="23"/>
      <c r="GD8" s="24"/>
      <c r="GE8" s="115"/>
    </row>
    <row r="9" spans="1:187" x14ac:dyDescent="0.2">
      <c r="A9" s="81" t="str">
        <f>IF('Monitoring Data'!A9="","",'Monitoring Data'!A9)</f>
        <v/>
      </c>
      <c r="B9" s="350" t="str">
        <f>IF('Monitoring Data'!B9="","",'Monitoring Data'!B9)</f>
        <v/>
      </c>
      <c r="C9" s="53"/>
      <c r="D9" s="53"/>
      <c r="E9" s="53"/>
      <c r="F9" s="53"/>
      <c r="G9" s="350" t="str">
        <f>IF('Monitoring Data'!I9="","",'Monitoring Data'!I9)</f>
        <v/>
      </c>
      <c r="H9" s="53"/>
      <c r="I9" s="53"/>
      <c r="J9" s="53"/>
      <c r="K9" s="54"/>
      <c r="L9" s="350" t="str">
        <f>IF('Monitoring Data'!P9="","",'Monitoring Data'!P9)</f>
        <v/>
      </c>
      <c r="M9" s="53"/>
      <c r="N9" s="53"/>
      <c r="O9" s="53"/>
      <c r="P9" s="54"/>
      <c r="Q9" s="350" t="str">
        <f>IF('Monitoring Data'!W9="","",'Monitoring Data'!W9)</f>
        <v/>
      </c>
      <c r="R9" s="53"/>
      <c r="S9" s="53"/>
      <c r="T9" s="53"/>
      <c r="U9" s="54"/>
      <c r="V9" s="350" t="str">
        <f>IF('Monitoring Data'!AD9="","",'Monitoring Data'!AD9)</f>
        <v/>
      </c>
      <c r="W9" s="53"/>
      <c r="X9" s="53"/>
      <c r="Y9" s="53"/>
      <c r="Z9" s="53"/>
      <c r="AA9" s="350" t="str">
        <f>IF('Monitoring Data'!AK9="","",'Monitoring Data'!AK9)</f>
        <v/>
      </c>
      <c r="AB9" s="53"/>
      <c r="AC9" s="53"/>
      <c r="AD9" s="53"/>
      <c r="AE9" s="54"/>
      <c r="AF9" s="350" t="str">
        <f>IF('Monitoring Data'!AR9="","",'Monitoring Data'!AR9)</f>
        <v/>
      </c>
      <c r="AG9" s="53"/>
      <c r="AH9" s="53"/>
      <c r="AI9" s="53"/>
      <c r="AJ9" s="53"/>
      <c r="AK9" s="350" t="str">
        <f>IF('Monitoring Data'!AY9="","",'Monitoring Data'!AY9)</f>
        <v/>
      </c>
      <c r="AL9" s="53"/>
      <c r="AM9" s="53"/>
      <c r="AN9" s="53"/>
      <c r="AO9" s="54"/>
      <c r="AP9" s="350" t="str">
        <f>IF('Monitoring Data'!BF9="","",'Monitoring Data'!BF9)</f>
        <v/>
      </c>
      <c r="AQ9" s="53"/>
      <c r="AR9" s="53"/>
      <c r="AS9" s="53"/>
      <c r="AT9" s="53"/>
      <c r="AU9" s="350" t="str">
        <f>IF('Monitoring Data'!BM9="","",'Monitoring Data'!BM9)</f>
        <v/>
      </c>
      <c r="AV9" s="53"/>
      <c r="AW9" s="53"/>
      <c r="AX9" s="53"/>
      <c r="AY9" s="54"/>
      <c r="AZ9" s="350" t="str">
        <f>IF('Monitoring Data'!BT9="","",'Monitoring Data'!BT9)</f>
        <v/>
      </c>
      <c r="BA9" s="53"/>
      <c r="BB9" s="53"/>
      <c r="BC9" s="53"/>
      <c r="BD9" s="53"/>
      <c r="BE9" s="350" t="str">
        <f>IF('Monitoring Data'!CA9="","",'Monitoring Data'!CA9)</f>
        <v/>
      </c>
      <c r="BF9" s="53"/>
      <c r="BG9" s="53"/>
      <c r="BH9" s="53"/>
      <c r="BI9" s="54"/>
      <c r="BJ9" s="350" t="str">
        <f>IF('Monitoring Data'!CH9="","",'Monitoring Data'!CH9)</f>
        <v/>
      </c>
      <c r="BK9" s="23"/>
      <c r="BL9" s="23"/>
      <c r="BM9" s="23"/>
      <c r="BN9" s="23"/>
      <c r="BO9" s="350" t="str">
        <f>IF('Monitoring Data'!CO9="","",'Monitoring Data'!CO9)</f>
        <v/>
      </c>
      <c r="BP9" s="23"/>
      <c r="BQ9" s="23"/>
      <c r="BR9" s="23"/>
      <c r="BS9" s="24"/>
      <c r="BT9" s="350" t="str">
        <f>IF('Monitoring Data'!CV9="","",'Monitoring Data'!CV9)</f>
        <v/>
      </c>
      <c r="BU9" s="53"/>
      <c r="BV9" s="23"/>
      <c r="BW9" s="53"/>
      <c r="BX9" s="53"/>
      <c r="BY9" s="350" t="str">
        <f>IF('Monitoring Data'!DC9="","",'Monitoring Data'!DC9)</f>
        <v/>
      </c>
      <c r="BZ9" s="53"/>
      <c r="CA9" s="53"/>
      <c r="CB9" s="53"/>
      <c r="CC9" s="54"/>
      <c r="CD9" s="350" t="str">
        <f>IF('Monitoring Data'!DJ9="","",'Monitoring Data'!DJ9)</f>
        <v/>
      </c>
      <c r="CE9" s="53"/>
      <c r="CF9" s="53"/>
      <c r="CG9" s="53"/>
      <c r="CH9" s="53"/>
      <c r="CI9" s="350" t="str">
        <f>IF('Monitoring Data'!DQ9="","",'Monitoring Data'!DQ9)</f>
        <v/>
      </c>
      <c r="CJ9" s="23"/>
      <c r="CK9" s="23"/>
      <c r="CL9" s="23"/>
      <c r="CM9" s="24"/>
      <c r="CN9" s="350" t="str">
        <f>IF('Monitoring Data'!DX9="","",'Monitoring Data'!DX9)</f>
        <v/>
      </c>
      <c r="CO9" s="23"/>
      <c r="CP9" s="23"/>
      <c r="CQ9" s="23"/>
      <c r="CR9" s="23"/>
      <c r="CS9" s="350" t="str">
        <f>IF('Monitoring Data'!EE9="","",'Monitoring Data'!EE9)</f>
        <v/>
      </c>
      <c r="CT9" s="23"/>
      <c r="CU9" s="23"/>
      <c r="CV9" s="23"/>
      <c r="CW9" s="24"/>
      <c r="CX9" s="350" t="str">
        <f>IF('Monitoring Data'!EL9="","",'Monitoring Data'!EL9)</f>
        <v/>
      </c>
      <c r="CY9" s="23"/>
      <c r="CZ9" s="23"/>
      <c r="DA9" s="23"/>
      <c r="DB9" s="23"/>
      <c r="DC9" s="350" t="str">
        <f>IF('Monitoring Data'!ES9="","",'Monitoring Data'!ES9)</f>
        <v/>
      </c>
      <c r="DD9" s="53"/>
      <c r="DE9" s="53"/>
      <c r="DF9" s="53"/>
      <c r="DG9" s="54"/>
      <c r="DH9" s="350" t="str">
        <f>IF('Monitoring Data'!EZ9="","",'Monitoring Data'!EZ9)</f>
        <v/>
      </c>
      <c r="DI9" s="23"/>
      <c r="DJ9" s="23"/>
      <c r="DK9" s="23"/>
      <c r="DL9" s="23"/>
      <c r="DM9" s="350" t="str">
        <f>IF('Monitoring Data'!FG9="","",'Monitoring Data'!FG9)</f>
        <v/>
      </c>
      <c r="DN9" s="23"/>
      <c r="DO9" s="23"/>
      <c r="DP9" s="23"/>
      <c r="DQ9" s="24"/>
      <c r="DR9" s="350" t="str">
        <f>IF('Monitoring Data'!FN9="","",'Monitoring Data'!FN9)</f>
        <v/>
      </c>
      <c r="DS9" s="23"/>
      <c r="DT9" s="23"/>
      <c r="DU9" s="23"/>
      <c r="DV9" s="23"/>
      <c r="DW9" s="350" t="str">
        <f>IF('Monitoring Data'!FU9="","",'Monitoring Data'!FU9)</f>
        <v/>
      </c>
      <c r="DX9" s="23"/>
      <c r="DY9" s="23"/>
      <c r="DZ9" s="23"/>
      <c r="EA9" s="24"/>
      <c r="EB9" s="350" t="str">
        <f>IF('Monitoring Data'!GB9="","",'Monitoring Data'!GB9)</f>
        <v/>
      </c>
      <c r="EC9" s="23"/>
      <c r="ED9" s="23"/>
      <c r="EE9" s="23"/>
      <c r="EF9" s="23"/>
      <c r="EG9" s="350" t="str">
        <f>IF('Monitoring Data'!GI9="","",'Monitoring Data'!GI9)</f>
        <v/>
      </c>
      <c r="EH9" s="23"/>
      <c r="EI9" s="23"/>
      <c r="EJ9" s="23"/>
      <c r="EK9" s="24"/>
      <c r="EL9" s="350" t="str">
        <f>IF('Monitoring Data'!GP9="","",'Monitoring Data'!GP9)</f>
        <v/>
      </c>
      <c r="EM9" s="23"/>
      <c r="EN9" s="23"/>
      <c r="EO9" s="23"/>
      <c r="EP9" s="23"/>
      <c r="EQ9" s="350" t="str">
        <f>IF('Monitoring Data'!GW9="","",'Monitoring Data'!GW9)</f>
        <v/>
      </c>
      <c r="ER9" s="23"/>
      <c r="ES9" s="23"/>
      <c r="ET9" s="23"/>
      <c r="EU9" s="24"/>
      <c r="EV9" s="350" t="str">
        <f>IF('Monitoring Data'!HD9="","",'Monitoring Data'!HD9)</f>
        <v/>
      </c>
      <c r="EW9" s="23"/>
      <c r="EX9" s="23"/>
      <c r="EY9" s="23"/>
      <c r="EZ9" s="23"/>
      <c r="FA9" s="350" t="str">
        <f>IF('Monitoring Data'!HK9="","",'Monitoring Data'!HK9)</f>
        <v/>
      </c>
      <c r="FB9" s="23"/>
      <c r="FC9" s="23"/>
      <c r="FD9" s="23"/>
      <c r="FE9" s="24"/>
      <c r="FF9" s="350" t="str">
        <f>IF('Monitoring Data'!HR9="","",'Monitoring Data'!HR9)</f>
        <v/>
      </c>
      <c r="FG9" s="23"/>
      <c r="FH9" s="23"/>
      <c r="FI9" s="23"/>
      <c r="FJ9" s="23"/>
      <c r="FK9" s="350" t="str">
        <f>IF('Monitoring Data'!HY9="","",'Monitoring Data'!HY9)</f>
        <v/>
      </c>
      <c r="FL9" s="23"/>
      <c r="FM9" s="23"/>
      <c r="FN9" s="23"/>
      <c r="FO9" s="24"/>
      <c r="FP9" s="350" t="str">
        <f>IF('Monitoring Data'!IF9="","",'Monitoring Data'!IF9)</f>
        <v/>
      </c>
      <c r="FQ9" s="23"/>
      <c r="FR9" s="23"/>
      <c r="FS9" s="23"/>
      <c r="FT9" s="23"/>
      <c r="FU9" s="350" t="str">
        <f>IF('Monitoring Data'!IM9="","",'Monitoring Data'!IM9)</f>
        <v/>
      </c>
      <c r="FV9" s="23"/>
      <c r="FW9" s="23"/>
      <c r="FX9" s="23"/>
      <c r="FY9" s="24"/>
      <c r="FZ9" s="350" t="str">
        <f>IF('Monitoring Data'!IT9="","",'Monitoring Data'!IT9)</f>
        <v/>
      </c>
      <c r="GA9" s="23"/>
      <c r="GB9" s="23"/>
      <c r="GC9" s="23"/>
      <c r="GD9" s="24"/>
      <c r="GE9" s="115"/>
    </row>
    <row r="10" spans="1:187" x14ac:dyDescent="0.2">
      <c r="A10" s="81" t="str">
        <f>IF('Monitoring Data'!A10="","",'Monitoring Data'!A10)</f>
        <v/>
      </c>
      <c r="B10" s="350" t="str">
        <f>IF('Monitoring Data'!B10="","",'Monitoring Data'!B10)</f>
        <v/>
      </c>
      <c r="C10" s="53"/>
      <c r="D10" s="53"/>
      <c r="E10" s="53"/>
      <c r="F10" s="53"/>
      <c r="G10" s="350" t="str">
        <f>IF('Monitoring Data'!I10="","",'Monitoring Data'!I10)</f>
        <v/>
      </c>
      <c r="H10" s="53"/>
      <c r="I10" s="53"/>
      <c r="J10" s="53"/>
      <c r="K10" s="54"/>
      <c r="L10" s="350" t="str">
        <f>IF('Monitoring Data'!P10="","",'Monitoring Data'!P10)</f>
        <v/>
      </c>
      <c r="M10" s="53"/>
      <c r="N10" s="53"/>
      <c r="O10" s="53"/>
      <c r="P10" s="54"/>
      <c r="Q10" s="350" t="str">
        <f>IF('Monitoring Data'!W10="","",'Monitoring Data'!W10)</f>
        <v/>
      </c>
      <c r="R10" s="53"/>
      <c r="S10" s="53"/>
      <c r="T10" s="53"/>
      <c r="U10" s="54"/>
      <c r="V10" s="350" t="str">
        <f>IF('Monitoring Data'!AD10="","",'Monitoring Data'!AD10)</f>
        <v/>
      </c>
      <c r="W10" s="53"/>
      <c r="X10" s="53"/>
      <c r="Y10" s="53"/>
      <c r="Z10" s="53"/>
      <c r="AA10" s="350" t="str">
        <f>IF('Monitoring Data'!AK10="","",'Monitoring Data'!AK10)</f>
        <v/>
      </c>
      <c r="AB10" s="53"/>
      <c r="AC10" s="53"/>
      <c r="AD10" s="53"/>
      <c r="AE10" s="54"/>
      <c r="AF10" s="350" t="str">
        <f>IF('Monitoring Data'!AR10="","",'Monitoring Data'!AR10)</f>
        <v/>
      </c>
      <c r="AG10" s="53"/>
      <c r="AH10" s="53"/>
      <c r="AI10" s="53"/>
      <c r="AJ10" s="53"/>
      <c r="AK10" s="350" t="str">
        <f>IF('Monitoring Data'!AY10="","",'Monitoring Data'!AY10)</f>
        <v/>
      </c>
      <c r="AL10" s="53"/>
      <c r="AM10" s="53"/>
      <c r="AN10" s="53"/>
      <c r="AO10" s="54"/>
      <c r="AP10" s="350" t="str">
        <f>IF('Monitoring Data'!BF10="","",'Monitoring Data'!BF10)</f>
        <v/>
      </c>
      <c r="AQ10" s="53"/>
      <c r="AR10" s="53"/>
      <c r="AS10" s="53"/>
      <c r="AT10" s="53"/>
      <c r="AU10" s="350" t="str">
        <f>IF('Monitoring Data'!BM10="","",'Monitoring Data'!BM10)</f>
        <v/>
      </c>
      <c r="AV10" s="53"/>
      <c r="AW10" s="53"/>
      <c r="AX10" s="53"/>
      <c r="AY10" s="54"/>
      <c r="AZ10" s="350" t="str">
        <f>IF('Monitoring Data'!BT10="","",'Monitoring Data'!BT10)</f>
        <v/>
      </c>
      <c r="BA10" s="53"/>
      <c r="BB10" s="53"/>
      <c r="BC10" s="53"/>
      <c r="BD10" s="53"/>
      <c r="BE10" s="350" t="str">
        <f>IF('Monitoring Data'!CA10="","",'Monitoring Data'!CA10)</f>
        <v/>
      </c>
      <c r="BF10" s="53"/>
      <c r="BG10" s="53"/>
      <c r="BH10" s="53"/>
      <c r="BI10" s="54"/>
      <c r="BJ10" s="350" t="str">
        <f>IF('Monitoring Data'!CH10="","",'Monitoring Data'!CH10)</f>
        <v/>
      </c>
      <c r="BK10" s="23"/>
      <c r="BL10" s="23"/>
      <c r="BM10" s="23"/>
      <c r="BN10" s="23"/>
      <c r="BO10" s="350" t="str">
        <f>IF('Monitoring Data'!CO10="","",'Monitoring Data'!CO10)</f>
        <v/>
      </c>
      <c r="BP10" s="23"/>
      <c r="BQ10" s="23"/>
      <c r="BR10" s="23"/>
      <c r="BS10" s="24"/>
      <c r="BT10" s="350" t="str">
        <f>IF('Monitoring Data'!CV10="","",'Monitoring Data'!CV10)</f>
        <v/>
      </c>
      <c r="BU10" s="53"/>
      <c r="BV10" s="23"/>
      <c r="BW10" s="53"/>
      <c r="BX10" s="53"/>
      <c r="BY10" s="350" t="str">
        <f>IF('Monitoring Data'!DC10="","",'Monitoring Data'!DC10)</f>
        <v/>
      </c>
      <c r="BZ10" s="53"/>
      <c r="CA10" s="53"/>
      <c r="CB10" s="53"/>
      <c r="CC10" s="54"/>
      <c r="CD10" s="350" t="str">
        <f>IF('Monitoring Data'!DJ10="","",'Monitoring Data'!DJ10)</f>
        <v/>
      </c>
      <c r="CE10" s="53"/>
      <c r="CF10" s="53"/>
      <c r="CG10" s="53"/>
      <c r="CH10" s="53"/>
      <c r="CI10" s="350" t="str">
        <f>IF('Monitoring Data'!DQ10="","",'Monitoring Data'!DQ10)</f>
        <v/>
      </c>
      <c r="CJ10" s="23"/>
      <c r="CK10" s="23"/>
      <c r="CL10" s="23"/>
      <c r="CM10" s="24"/>
      <c r="CN10" s="350" t="str">
        <f>IF('Monitoring Data'!DX10="","",'Monitoring Data'!DX10)</f>
        <v/>
      </c>
      <c r="CO10" s="23"/>
      <c r="CP10" s="23"/>
      <c r="CQ10" s="23"/>
      <c r="CR10" s="23"/>
      <c r="CS10" s="350" t="str">
        <f>IF('Monitoring Data'!EE10="","",'Monitoring Data'!EE10)</f>
        <v/>
      </c>
      <c r="CT10" s="23"/>
      <c r="CU10" s="23"/>
      <c r="CV10" s="23"/>
      <c r="CW10" s="24"/>
      <c r="CX10" s="350" t="str">
        <f>IF('Monitoring Data'!EL10="","",'Monitoring Data'!EL10)</f>
        <v/>
      </c>
      <c r="CY10" s="23"/>
      <c r="CZ10" s="23"/>
      <c r="DA10" s="23"/>
      <c r="DB10" s="23"/>
      <c r="DC10" s="350" t="str">
        <f>IF('Monitoring Data'!ES10="","",'Monitoring Data'!ES10)</f>
        <v/>
      </c>
      <c r="DD10" s="53"/>
      <c r="DE10" s="53"/>
      <c r="DF10" s="53"/>
      <c r="DG10" s="54"/>
      <c r="DH10" s="350" t="str">
        <f>IF('Monitoring Data'!EZ10="","",'Monitoring Data'!EZ10)</f>
        <v/>
      </c>
      <c r="DI10" s="23"/>
      <c r="DJ10" s="23"/>
      <c r="DK10" s="23"/>
      <c r="DL10" s="23"/>
      <c r="DM10" s="350" t="str">
        <f>IF('Monitoring Data'!FG10="","",'Monitoring Data'!FG10)</f>
        <v/>
      </c>
      <c r="DN10" s="23"/>
      <c r="DO10" s="23"/>
      <c r="DP10" s="23"/>
      <c r="DQ10" s="24"/>
      <c r="DR10" s="350" t="str">
        <f>IF('Monitoring Data'!FN10="","",'Monitoring Data'!FN10)</f>
        <v/>
      </c>
      <c r="DS10" s="23"/>
      <c r="DT10" s="23"/>
      <c r="DU10" s="23"/>
      <c r="DV10" s="23"/>
      <c r="DW10" s="350" t="str">
        <f>IF('Monitoring Data'!FU10="","",'Monitoring Data'!FU10)</f>
        <v/>
      </c>
      <c r="DX10" s="23"/>
      <c r="DY10" s="23"/>
      <c r="DZ10" s="23"/>
      <c r="EA10" s="24"/>
      <c r="EB10" s="350" t="str">
        <f>IF('Monitoring Data'!GB10="","",'Monitoring Data'!GB10)</f>
        <v/>
      </c>
      <c r="EC10" s="23"/>
      <c r="ED10" s="23"/>
      <c r="EE10" s="23"/>
      <c r="EF10" s="23"/>
      <c r="EG10" s="350" t="str">
        <f>IF('Monitoring Data'!GI10="","",'Monitoring Data'!GI10)</f>
        <v/>
      </c>
      <c r="EH10" s="23"/>
      <c r="EI10" s="23"/>
      <c r="EJ10" s="23"/>
      <c r="EK10" s="24"/>
      <c r="EL10" s="350" t="str">
        <f>IF('Monitoring Data'!GP10="","",'Monitoring Data'!GP10)</f>
        <v/>
      </c>
      <c r="EM10" s="23"/>
      <c r="EN10" s="23"/>
      <c r="EO10" s="23"/>
      <c r="EP10" s="23"/>
      <c r="EQ10" s="350" t="str">
        <f>IF('Monitoring Data'!GW10="","",'Monitoring Data'!GW10)</f>
        <v/>
      </c>
      <c r="ER10" s="23"/>
      <c r="ES10" s="23"/>
      <c r="ET10" s="23"/>
      <c r="EU10" s="24"/>
      <c r="EV10" s="350" t="str">
        <f>IF('Monitoring Data'!HD10="","",'Monitoring Data'!HD10)</f>
        <v/>
      </c>
      <c r="EW10" s="23"/>
      <c r="EX10" s="23"/>
      <c r="EY10" s="23"/>
      <c r="EZ10" s="23"/>
      <c r="FA10" s="350" t="str">
        <f>IF('Monitoring Data'!HK10="","",'Monitoring Data'!HK10)</f>
        <v/>
      </c>
      <c r="FB10" s="23"/>
      <c r="FC10" s="23"/>
      <c r="FD10" s="23"/>
      <c r="FE10" s="24"/>
      <c r="FF10" s="350" t="str">
        <f>IF('Monitoring Data'!HR10="","",'Monitoring Data'!HR10)</f>
        <v/>
      </c>
      <c r="FG10" s="23"/>
      <c r="FH10" s="23"/>
      <c r="FI10" s="23"/>
      <c r="FJ10" s="23"/>
      <c r="FK10" s="350" t="str">
        <f>IF('Monitoring Data'!HY10="","",'Monitoring Data'!HY10)</f>
        <v/>
      </c>
      <c r="FL10" s="23"/>
      <c r="FM10" s="23"/>
      <c r="FN10" s="23"/>
      <c r="FO10" s="24"/>
      <c r="FP10" s="350" t="str">
        <f>IF('Monitoring Data'!IF10="","",'Monitoring Data'!IF10)</f>
        <v/>
      </c>
      <c r="FQ10" s="23"/>
      <c r="FR10" s="23"/>
      <c r="FS10" s="23"/>
      <c r="FT10" s="23"/>
      <c r="FU10" s="350" t="str">
        <f>IF('Monitoring Data'!IM10="","",'Monitoring Data'!IM10)</f>
        <v/>
      </c>
      <c r="FV10" s="23"/>
      <c r="FW10" s="23"/>
      <c r="FX10" s="23"/>
      <c r="FY10" s="24"/>
      <c r="FZ10" s="350" t="str">
        <f>IF('Monitoring Data'!IT10="","",'Monitoring Data'!IT10)</f>
        <v/>
      </c>
      <c r="GA10" s="23"/>
      <c r="GB10" s="23"/>
      <c r="GC10" s="23"/>
      <c r="GD10" s="24"/>
      <c r="GE10" s="115"/>
    </row>
    <row r="11" spans="1:187" x14ac:dyDescent="0.2">
      <c r="A11" s="81" t="str">
        <f>IF('Monitoring Data'!A11="","",'Monitoring Data'!A11)</f>
        <v/>
      </c>
      <c r="B11" s="350" t="str">
        <f>IF('Monitoring Data'!B11="","",'Monitoring Data'!B11)</f>
        <v/>
      </c>
      <c r="C11" s="53"/>
      <c r="D11" s="53"/>
      <c r="E11" s="53"/>
      <c r="F11" s="53"/>
      <c r="G11" s="350" t="str">
        <f>IF('Monitoring Data'!I11="","",'Monitoring Data'!I11)</f>
        <v/>
      </c>
      <c r="H11" s="53"/>
      <c r="I11" s="53"/>
      <c r="J11" s="53"/>
      <c r="K11" s="54"/>
      <c r="L11" s="350" t="str">
        <f>IF('Monitoring Data'!P11="","",'Monitoring Data'!P11)</f>
        <v/>
      </c>
      <c r="M11" s="53"/>
      <c r="N11" s="53"/>
      <c r="O11" s="53"/>
      <c r="P11" s="54"/>
      <c r="Q11" s="350" t="str">
        <f>IF('Monitoring Data'!W11="","",'Monitoring Data'!W11)</f>
        <v/>
      </c>
      <c r="R11" s="53"/>
      <c r="S11" s="53"/>
      <c r="T11" s="53"/>
      <c r="U11" s="54"/>
      <c r="V11" s="350" t="str">
        <f>IF('Monitoring Data'!AD11="","",'Monitoring Data'!AD11)</f>
        <v/>
      </c>
      <c r="W11" s="73"/>
      <c r="X11" s="53"/>
      <c r="Y11" s="53"/>
      <c r="Z11" s="53"/>
      <c r="AA11" s="350" t="str">
        <f>IF('Monitoring Data'!AK11="","",'Monitoring Data'!AK11)</f>
        <v/>
      </c>
      <c r="AB11" s="53"/>
      <c r="AC11" s="53"/>
      <c r="AD11" s="53"/>
      <c r="AE11" s="54"/>
      <c r="AF11" s="350" t="str">
        <f>IF('Monitoring Data'!AR11="","",'Monitoring Data'!AR11)</f>
        <v/>
      </c>
      <c r="AG11" s="53"/>
      <c r="AH11" s="53"/>
      <c r="AI11" s="53"/>
      <c r="AJ11" s="53"/>
      <c r="AK11" s="350" t="str">
        <f>IF('Monitoring Data'!AY11="","",'Monitoring Data'!AY11)</f>
        <v/>
      </c>
      <c r="AL11" s="53"/>
      <c r="AM11" s="53"/>
      <c r="AN11" s="53"/>
      <c r="AO11" s="54"/>
      <c r="AP11" s="350" t="str">
        <f>IF('Monitoring Data'!BF11="","",'Monitoring Data'!BF11)</f>
        <v/>
      </c>
      <c r="AQ11" s="53"/>
      <c r="AR11" s="53"/>
      <c r="AS11" s="53"/>
      <c r="AT11" s="53"/>
      <c r="AU11" s="350" t="str">
        <f>IF('Monitoring Data'!BM11="","",'Monitoring Data'!BM11)</f>
        <v/>
      </c>
      <c r="AV11" s="53"/>
      <c r="AW11" s="53"/>
      <c r="AX11" s="53"/>
      <c r="AY11" s="54"/>
      <c r="AZ11" s="350" t="str">
        <f>IF('Monitoring Data'!BT11="","",'Monitoring Data'!BT11)</f>
        <v/>
      </c>
      <c r="BA11" s="53"/>
      <c r="BB11" s="53"/>
      <c r="BC11" s="53"/>
      <c r="BD11" s="53"/>
      <c r="BE11" s="350" t="str">
        <f>IF('Monitoring Data'!CA11="","",'Monitoring Data'!CA11)</f>
        <v/>
      </c>
      <c r="BF11" s="53"/>
      <c r="BG11" s="53"/>
      <c r="BH11" s="53"/>
      <c r="BI11" s="54"/>
      <c r="BJ11" s="350" t="str">
        <f>IF('Monitoring Data'!CH11="","",'Monitoring Data'!CH11)</f>
        <v/>
      </c>
      <c r="BK11" s="23"/>
      <c r="BL11" s="23"/>
      <c r="BM11" s="23"/>
      <c r="BN11" s="23"/>
      <c r="BO11" s="350" t="str">
        <f>IF('Monitoring Data'!CO11="","",'Monitoring Data'!CO11)</f>
        <v/>
      </c>
      <c r="BP11" s="23"/>
      <c r="BQ11" s="23"/>
      <c r="BR11" s="23"/>
      <c r="BS11" s="24"/>
      <c r="BT11" s="350" t="str">
        <f>IF('Monitoring Data'!CV11="","",'Monitoring Data'!CV11)</f>
        <v/>
      </c>
      <c r="BU11" s="53"/>
      <c r="BV11" s="23"/>
      <c r="BW11" s="53"/>
      <c r="BX11" s="53"/>
      <c r="BY11" s="350" t="str">
        <f>IF('Monitoring Data'!DC11="","",'Monitoring Data'!DC11)</f>
        <v/>
      </c>
      <c r="BZ11" s="53"/>
      <c r="CA11" s="53"/>
      <c r="CB11" s="53"/>
      <c r="CC11" s="54"/>
      <c r="CD11" s="350" t="str">
        <f>IF('Monitoring Data'!DJ11="","",'Monitoring Data'!DJ11)</f>
        <v/>
      </c>
      <c r="CE11" s="53"/>
      <c r="CF11" s="53"/>
      <c r="CG11" s="53"/>
      <c r="CH11" s="53"/>
      <c r="CI11" s="350" t="str">
        <f>IF('Monitoring Data'!DQ11="","",'Monitoring Data'!DQ11)</f>
        <v/>
      </c>
      <c r="CJ11" s="23"/>
      <c r="CK11" s="23"/>
      <c r="CL11" s="23"/>
      <c r="CM11" s="24"/>
      <c r="CN11" s="350" t="str">
        <f>IF('Monitoring Data'!DX11="","",'Monitoring Data'!DX11)</f>
        <v/>
      </c>
      <c r="CO11" s="23"/>
      <c r="CP11" s="23"/>
      <c r="CQ11" s="23"/>
      <c r="CR11" s="23"/>
      <c r="CS11" s="350" t="str">
        <f>IF('Monitoring Data'!EE11="","",'Monitoring Data'!EE11)</f>
        <v/>
      </c>
      <c r="CT11" s="23"/>
      <c r="CU11" s="23"/>
      <c r="CV11" s="23"/>
      <c r="CW11" s="24"/>
      <c r="CX11" s="350" t="str">
        <f>IF('Monitoring Data'!EL11="","",'Monitoring Data'!EL11)</f>
        <v/>
      </c>
      <c r="CY11" s="23"/>
      <c r="CZ11" s="23"/>
      <c r="DA11" s="23"/>
      <c r="DB11" s="23"/>
      <c r="DC11" s="350" t="str">
        <f>IF('Monitoring Data'!ES11="","",'Monitoring Data'!ES11)</f>
        <v/>
      </c>
      <c r="DD11" s="53"/>
      <c r="DE11" s="53"/>
      <c r="DF11" s="53"/>
      <c r="DG11" s="54"/>
      <c r="DH11" s="350" t="str">
        <f>IF('Monitoring Data'!EZ11="","",'Monitoring Data'!EZ11)</f>
        <v/>
      </c>
      <c r="DI11" s="23"/>
      <c r="DJ11" s="23"/>
      <c r="DK11" s="23"/>
      <c r="DL11" s="23"/>
      <c r="DM11" s="350" t="str">
        <f>IF('Monitoring Data'!FG11="","",'Monitoring Data'!FG11)</f>
        <v/>
      </c>
      <c r="DN11" s="23"/>
      <c r="DO11" s="23"/>
      <c r="DP11" s="23"/>
      <c r="DQ11" s="24"/>
      <c r="DR11" s="350" t="str">
        <f>IF('Monitoring Data'!FN11="","",'Monitoring Data'!FN11)</f>
        <v/>
      </c>
      <c r="DS11" s="23"/>
      <c r="DT11" s="23"/>
      <c r="DU11" s="23"/>
      <c r="DV11" s="23"/>
      <c r="DW11" s="350" t="str">
        <f>IF('Monitoring Data'!FU11="","",'Monitoring Data'!FU11)</f>
        <v/>
      </c>
      <c r="DX11" s="23"/>
      <c r="DY11" s="23"/>
      <c r="DZ11" s="23"/>
      <c r="EA11" s="24"/>
      <c r="EB11" s="350" t="str">
        <f>IF('Monitoring Data'!GB11="","",'Monitoring Data'!GB11)</f>
        <v/>
      </c>
      <c r="EC11" s="23"/>
      <c r="ED11" s="23"/>
      <c r="EE11" s="23"/>
      <c r="EF11" s="23"/>
      <c r="EG11" s="350" t="str">
        <f>IF('Monitoring Data'!GI11="","",'Monitoring Data'!GI11)</f>
        <v/>
      </c>
      <c r="EH11" s="23"/>
      <c r="EI11" s="23"/>
      <c r="EJ11" s="23"/>
      <c r="EK11" s="24"/>
      <c r="EL11" s="350" t="str">
        <f>IF('Monitoring Data'!GP11="","",'Monitoring Data'!GP11)</f>
        <v/>
      </c>
      <c r="EM11" s="23"/>
      <c r="EN11" s="23"/>
      <c r="EO11" s="23"/>
      <c r="EP11" s="23"/>
      <c r="EQ11" s="350" t="str">
        <f>IF('Monitoring Data'!GW11="","",'Monitoring Data'!GW11)</f>
        <v/>
      </c>
      <c r="ER11" s="23"/>
      <c r="ES11" s="23"/>
      <c r="ET11" s="23"/>
      <c r="EU11" s="24"/>
      <c r="EV11" s="350" t="str">
        <f>IF('Monitoring Data'!HD11="","",'Monitoring Data'!HD11)</f>
        <v/>
      </c>
      <c r="EW11" s="23"/>
      <c r="EX11" s="23"/>
      <c r="EY11" s="23"/>
      <c r="EZ11" s="23"/>
      <c r="FA11" s="350" t="str">
        <f>IF('Monitoring Data'!HK11="","",'Monitoring Data'!HK11)</f>
        <v/>
      </c>
      <c r="FB11" s="23"/>
      <c r="FC11" s="23"/>
      <c r="FD11" s="23"/>
      <c r="FE11" s="24"/>
      <c r="FF11" s="350" t="str">
        <f>IF('Monitoring Data'!HR11="","",'Monitoring Data'!HR11)</f>
        <v/>
      </c>
      <c r="FG11" s="23"/>
      <c r="FH11" s="23"/>
      <c r="FI11" s="23"/>
      <c r="FJ11" s="23"/>
      <c r="FK11" s="350" t="str">
        <f>IF('Monitoring Data'!HY11="","",'Monitoring Data'!HY11)</f>
        <v/>
      </c>
      <c r="FL11" s="23"/>
      <c r="FM11" s="23"/>
      <c r="FN11" s="23"/>
      <c r="FO11" s="24"/>
      <c r="FP11" s="350" t="str">
        <f>IF('Monitoring Data'!IF11="","",'Monitoring Data'!IF11)</f>
        <v/>
      </c>
      <c r="FQ11" s="23"/>
      <c r="FR11" s="23"/>
      <c r="FS11" s="23"/>
      <c r="FT11" s="23"/>
      <c r="FU11" s="350" t="str">
        <f>IF('Monitoring Data'!IM11="","",'Monitoring Data'!IM11)</f>
        <v/>
      </c>
      <c r="FV11" s="23"/>
      <c r="FW11" s="23"/>
      <c r="FX11" s="23"/>
      <c r="FY11" s="24"/>
      <c r="FZ11" s="350" t="str">
        <f>IF('Monitoring Data'!IT11="","",'Monitoring Data'!IT11)</f>
        <v/>
      </c>
      <c r="GA11" s="23"/>
      <c r="GB11" s="23"/>
      <c r="GC11" s="23"/>
      <c r="GD11" s="24"/>
      <c r="GE11" s="115"/>
    </row>
    <row r="12" spans="1:187" x14ac:dyDescent="0.2">
      <c r="A12" s="81" t="str">
        <f>IF('Monitoring Data'!A12="","",'Monitoring Data'!A12)</f>
        <v/>
      </c>
      <c r="B12" s="350" t="str">
        <f>IF('Monitoring Data'!B12="","",'Monitoring Data'!B12)</f>
        <v/>
      </c>
      <c r="C12" s="53"/>
      <c r="D12" s="53"/>
      <c r="E12" s="53"/>
      <c r="F12" s="53"/>
      <c r="G12" s="350" t="str">
        <f>IF('Monitoring Data'!I12="","",'Monitoring Data'!I12)</f>
        <v/>
      </c>
      <c r="H12" s="53"/>
      <c r="I12" s="53"/>
      <c r="J12" s="53"/>
      <c r="K12" s="54"/>
      <c r="L12" s="350" t="str">
        <f>IF('Monitoring Data'!P12="","",'Monitoring Data'!P12)</f>
        <v/>
      </c>
      <c r="M12" s="53"/>
      <c r="N12" s="53"/>
      <c r="O12" s="53"/>
      <c r="P12" s="54"/>
      <c r="Q12" s="350" t="str">
        <f>IF('Monitoring Data'!W12="","",'Monitoring Data'!W12)</f>
        <v/>
      </c>
      <c r="R12" s="53"/>
      <c r="S12" s="53"/>
      <c r="T12" s="53"/>
      <c r="U12" s="54"/>
      <c r="V12" s="350" t="str">
        <f>IF('Monitoring Data'!AD12="","",'Monitoring Data'!AD12)</f>
        <v/>
      </c>
      <c r="W12" s="53"/>
      <c r="X12" s="53"/>
      <c r="Y12" s="53"/>
      <c r="Z12" s="53"/>
      <c r="AA12" s="350" t="str">
        <f>IF('Monitoring Data'!AK12="","",'Monitoring Data'!AK12)</f>
        <v/>
      </c>
      <c r="AB12" s="53"/>
      <c r="AC12" s="53"/>
      <c r="AD12" s="53"/>
      <c r="AE12" s="54"/>
      <c r="AF12" s="350" t="str">
        <f>IF('Monitoring Data'!AR12="","",'Monitoring Data'!AR12)</f>
        <v/>
      </c>
      <c r="AG12" s="53"/>
      <c r="AH12" s="53"/>
      <c r="AI12" s="53"/>
      <c r="AJ12" s="53"/>
      <c r="AK12" s="350" t="str">
        <f>IF('Monitoring Data'!AY12="","",'Monitoring Data'!AY12)</f>
        <v/>
      </c>
      <c r="AL12" s="53"/>
      <c r="AM12" s="53"/>
      <c r="AN12" s="53"/>
      <c r="AO12" s="54"/>
      <c r="AP12" s="350" t="str">
        <f>IF('Monitoring Data'!BF12="","",'Monitoring Data'!BF12)</f>
        <v/>
      </c>
      <c r="AQ12" s="53"/>
      <c r="AR12" s="53"/>
      <c r="AS12" s="53"/>
      <c r="AT12" s="53"/>
      <c r="AU12" s="350" t="str">
        <f>IF('Monitoring Data'!BM12="","",'Monitoring Data'!BM12)</f>
        <v/>
      </c>
      <c r="AV12" s="53"/>
      <c r="AW12" s="53"/>
      <c r="AX12" s="53"/>
      <c r="AY12" s="54"/>
      <c r="AZ12" s="350" t="str">
        <f>IF('Monitoring Data'!BT12="","",'Monitoring Data'!BT12)</f>
        <v/>
      </c>
      <c r="BA12" s="53"/>
      <c r="BB12" s="53"/>
      <c r="BC12" s="53"/>
      <c r="BD12" s="53"/>
      <c r="BE12" s="350" t="str">
        <f>IF('Monitoring Data'!CA12="","",'Monitoring Data'!CA12)</f>
        <v/>
      </c>
      <c r="BF12" s="53"/>
      <c r="BG12" s="53"/>
      <c r="BH12" s="53"/>
      <c r="BI12" s="54"/>
      <c r="BJ12" s="350" t="str">
        <f>IF('Monitoring Data'!CH12="","",'Monitoring Data'!CH12)</f>
        <v/>
      </c>
      <c r="BK12" s="23"/>
      <c r="BL12" s="23"/>
      <c r="BM12" s="23"/>
      <c r="BN12" s="23"/>
      <c r="BO12" s="350" t="str">
        <f>IF('Monitoring Data'!CO12="","",'Monitoring Data'!CO12)</f>
        <v/>
      </c>
      <c r="BP12" s="23"/>
      <c r="BQ12" s="23"/>
      <c r="BR12" s="23"/>
      <c r="BS12" s="24"/>
      <c r="BT12" s="350" t="str">
        <f>IF('Monitoring Data'!CV12="","",'Monitoring Data'!CV12)</f>
        <v/>
      </c>
      <c r="BU12" s="53"/>
      <c r="BV12" s="23"/>
      <c r="BW12" s="53"/>
      <c r="BX12" s="53"/>
      <c r="BY12" s="350" t="str">
        <f>IF('Monitoring Data'!DC12="","",'Monitoring Data'!DC12)</f>
        <v/>
      </c>
      <c r="BZ12" s="53"/>
      <c r="CA12" s="53"/>
      <c r="CB12" s="53"/>
      <c r="CC12" s="54"/>
      <c r="CD12" s="350" t="str">
        <f>IF('Monitoring Data'!DJ12="","",'Monitoring Data'!DJ12)</f>
        <v/>
      </c>
      <c r="CE12" s="53"/>
      <c r="CF12" s="53"/>
      <c r="CG12" s="53"/>
      <c r="CH12" s="53"/>
      <c r="CI12" s="350" t="str">
        <f>IF('Monitoring Data'!DQ12="","",'Monitoring Data'!DQ12)</f>
        <v/>
      </c>
      <c r="CJ12" s="23"/>
      <c r="CK12" s="23"/>
      <c r="CL12" s="23"/>
      <c r="CM12" s="24"/>
      <c r="CN12" s="350" t="str">
        <f>IF('Monitoring Data'!DX12="","",'Monitoring Data'!DX12)</f>
        <v/>
      </c>
      <c r="CO12" s="23"/>
      <c r="CP12" s="23"/>
      <c r="CQ12" s="23"/>
      <c r="CR12" s="23"/>
      <c r="CS12" s="350" t="str">
        <f>IF('Monitoring Data'!EE12="","",'Monitoring Data'!EE12)</f>
        <v/>
      </c>
      <c r="CT12" s="23"/>
      <c r="CU12" s="23"/>
      <c r="CV12" s="23"/>
      <c r="CW12" s="24"/>
      <c r="CX12" s="350" t="str">
        <f>IF('Monitoring Data'!EL12="","",'Monitoring Data'!EL12)</f>
        <v/>
      </c>
      <c r="CY12" s="23"/>
      <c r="CZ12" s="23"/>
      <c r="DA12" s="23"/>
      <c r="DB12" s="23"/>
      <c r="DC12" s="350" t="str">
        <f>IF('Monitoring Data'!ES12="","",'Monitoring Data'!ES12)</f>
        <v/>
      </c>
      <c r="DD12" s="53"/>
      <c r="DE12" s="53"/>
      <c r="DF12" s="53"/>
      <c r="DG12" s="54"/>
      <c r="DH12" s="350" t="str">
        <f>IF('Monitoring Data'!EZ12="","",'Monitoring Data'!EZ12)</f>
        <v/>
      </c>
      <c r="DI12" s="23"/>
      <c r="DJ12" s="23"/>
      <c r="DK12" s="23"/>
      <c r="DL12" s="23"/>
      <c r="DM12" s="350" t="str">
        <f>IF('Monitoring Data'!FG12="","",'Monitoring Data'!FG12)</f>
        <v/>
      </c>
      <c r="DN12" s="23"/>
      <c r="DO12" s="23"/>
      <c r="DP12" s="23"/>
      <c r="DQ12" s="24"/>
      <c r="DR12" s="350" t="str">
        <f>IF('Monitoring Data'!FN12="","",'Monitoring Data'!FN12)</f>
        <v/>
      </c>
      <c r="DS12" s="23"/>
      <c r="DT12" s="23"/>
      <c r="DU12" s="23"/>
      <c r="DV12" s="23"/>
      <c r="DW12" s="350" t="str">
        <f>IF('Monitoring Data'!FU12="","",'Monitoring Data'!FU12)</f>
        <v/>
      </c>
      <c r="DX12" s="23"/>
      <c r="DY12" s="23"/>
      <c r="DZ12" s="23"/>
      <c r="EA12" s="24"/>
      <c r="EB12" s="350" t="str">
        <f>IF('Monitoring Data'!GB12="","",'Monitoring Data'!GB12)</f>
        <v/>
      </c>
      <c r="EC12" s="23"/>
      <c r="ED12" s="23"/>
      <c r="EE12" s="23"/>
      <c r="EF12" s="23"/>
      <c r="EG12" s="350" t="str">
        <f>IF('Monitoring Data'!GI12="","",'Monitoring Data'!GI12)</f>
        <v/>
      </c>
      <c r="EH12" s="23"/>
      <c r="EI12" s="23"/>
      <c r="EJ12" s="23"/>
      <c r="EK12" s="24"/>
      <c r="EL12" s="350" t="str">
        <f>IF('Monitoring Data'!GP12="","",'Monitoring Data'!GP12)</f>
        <v/>
      </c>
      <c r="EM12" s="23"/>
      <c r="EN12" s="23"/>
      <c r="EO12" s="23"/>
      <c r="EP12" s="23"/>
      <c r="EQ12" s="350" t="str">
        <f>IF('Monitoring Data'!GW12="","",'Monitoring Data'!GW12)</f>
        <v/>
      </c>
      <c r="ER12" s="23"/>
      <c r="ES12" s="23"/>
      <c r="ET12" s="23"/>
      <c r="EU12" s="24"/>
      <c r="EV12" s="350" t="str">
        <f>IF('Monitoring Data'!HD12="","",'Monitoring Data'!HD12)</f>
        <v/>
      </c>
      <c r="EW12" s="23"/>
      <c r="EX12" s="23"/>
      <c r="EY12" s="23"/>
      <c r="EZ12" s="23"/>
      <c r="FA12" s="350" t="str">
        <f>IF('Monitoring Data'!HK12="","",'Monitoring Data'!HK12)</f>
        <v/>
      </c>
      <c r="FB12" s="23"/>
      <c r="FC12" s="23"/>
      <c r="FD12" s="23"/>
      <c r="FE12" s="24"/>
      <c r="FF12" s="350" t="str">
        <f>IF('Monitoring Data'!HR12="","",'Monitoring Data'!HR12)</f>
        <v/>
      </c>
      <c r="FG12" s="23"/>
      <c r="FH12" s="23"/>
      <c r="FI12" s="23"/>
      <c r="FJ12" s="23"/>
      <c r="FK12" s="350" t="str">
        <f>IF('Monitoring Data'!HY12="","",'Monitoring Data'!HY12)</f>
        <v/>
      </c>
      <c r="FL12" s="23"/>
      <c r="FM12" s="23"/>
      <c r="FN12" s="23"/>
      <c r="FO12" s="24"/>
      <c r="FP12" s="350" t="str">
        <f>IF('Monitoring Data'!IF12="","",'Monitoring Data'!IF12)</f>
        <v/>
      </c>
      <c r="FQ12" s="23"/>
      <c r="FR12" s="23"/>
      <c r="FS12" s="23"/>
      <c r="FT12" s="23"/>
      <c r="FU12" s="350" t="str">
        <f>IF('Monitoring Data'!IM12="","",'Monitoring Data'!IM12)</f>
        <v/>
      </c>
      <c r="FV12" s="23"/>
      <c r="FW12" s="23"/>
      <c r="FX12" s="23"/>
      <c r="FY12" s="24"/>
      <c r="FZ12" s="350" t="str">
        <f>IF('Monitoring Data'!IT12="","",'Monitoring Data'!IT12)</f>
        <v/>
      </c>
      <c r="GA12" s="23"/>
      <c r="GB12" s="23"/>
      <c r="GC12" s="23"/>
      <c r="GD12" s="24"/>
      <c r="GE12" s="115"/>
    </row>
    <row r="13" spans="1:187" x14ac:dyDescent="0.2">
      <c r="A13" s="81" t="str">
        <f>IF('Monitoring Data'!A13="","",'Monitoring Data'!A13)</f>
        <v/>
      </c>
      <c r="B13" s="350" t="str">
        <f>IF('Monitoring Data'!B13="","",'Monitoring Data'!B13)</f>
        <v/>
      </c>
      <c r="C13" s="53"/>
      <c r="D13" s="53"/>
      <c r="E13" s="53"/>
      <c r="F13" s="53"/>
      <c r="G13" s="350" t="str">
        <f>IF('Monitoring Data'!I13="","",'Monitoring Data'!I13)</f>
        <v/>
      </c>
      <c r="H13" s="53"/>
      <c r="I13" s="53"/>
      <c r="J13" s="53"/>
      <c r="K13" s="54"/>
      <c r="L13" s="350" t="str">
        <f>IF('Monitoring Data'!P13="","",'Monitoring Data'!P13)</f>
        <v/>
      </c>
      <c r="M13" s="53"/>
      <c r="N13" s="53"/>
      <c r="O13" s="53"/>
      <c r="P13" s="54"/>
      <c r="Q13" s="350" t="str">
        <f>IF('Monitoring Data'!W13="","",'Monitoring Data'!W13)</f>
        <v/>
      </c>
      <c r="R13" s="53"/>
      <c r="S13" s="53"/>
      <c r="T13" s="53"/>
      <c r="U13" s="54"/>
      <c r="V13" s="350" t="str">
        <f>IF('Monitoring Data'!AD13="","",'Monitoring Data'!AD13)</f>
        <v/>
      </c>
      <c r="W13" s="53"/>
      <c r="X13" s="53"/>
      <c r="Y13" s="53"/>
      <c r="Z13" s="53"/>
      <c r="AA13" s="350" t="str">
        <f>IF('Monitoring Data'!AK13="","",'Monitoring Data'!AK13)</f>
        <v/>
      </c>
      <c r="AB13" s="53"/>
      <c r="AC13" s="53"/>
      <c r="AD13" s="53"/>
      <c r="AE13" s="54"/>
      <c r="AF13" s="350" t="str">
        <f>IF('Monitoring Data'!AR13="","",'Monitoring Data'!AR13)</f>
        <v/>
      </c>
      <c r="AG13" s="53"/>
      <c r="AH13" s="53"/>
      <c r="AI13" s="53"/>
      <c r="AJ13" s="53"/>
      <c r="AK13" s="350" t="str">
        <f>IF('Monitoring Data'!AY13="","",'Monitoring Data'!AY13)</f>
        <v/>
      </c>
      <c r="AL13" s="53"/>
      <c r="AM13" s="53"/>
      <c r="AN13" s="53"/>
      <c r="AO13" s="54"/>
      <c r="AP13" s="350" t="str">
        <f>IF('Monitoring Data'!BF13="","",'Monitoring Data'!BF13)</f>
        <v/>
      </c>
      <c r="AQ13" s="53"/>
      <c r="AR13" s="53"/>
      <c r="AS13" s="53"/>
      <c r="AT13" s="53"/>
      <c r="AU13" s="350" t="str">
        <f>IF('Monitoring Data'!BM13="","",'Monitoring Data'!BM13)</f>
        <v/>
      </c>
      <c r="AV13" s="53"/>
      <c r="AW13" s="53"/>
      <c r="AX13" s="53"/>
      <c r="AY13" s="54"/>
      <c r="AZ13" s="350" t="str">
        <f>IF('Monitoring Data'!BT13="","",'Monitoring Data'!BT13)</f>
        <v/>
      </c>
      <c r="BA13" s="53"/>
      <c r="BB13" s="53"/>
      <c r="BC13" s="53"/>
      <c r="BD13" s="53"/>
      <c r="BE13" s="350" t="str">
        <f>IF('Monitoring Data'!CA13="","",'Monitoring Data'!CA13)</f>
        <v/>
      </c>
      <c r="BF13" s="53"/>
      <c r="BG13" s="53"/>
      <c r="BH13" s="53"/>
      <c r="BI13" s="54"/>
      <c r="BJ13" s="350" t="str">
        <f>IF('Monitoring Data'!CH13="","",'Monitoring Data'!CH13)</f>
        <v/>
      </c>
      <c r="BK13" s="23"/>
      <c r="BL13" s="23"/>
      <c r="BM13" s="23"/>
      <c r="BN13" s="23"/>
      <c r="BO13" s="350" t="str">
        <f>IF('Monitoring Data'!CO13="","",'Monitoring Data'!CO13)</f>
        <v/>
      </c>
      <c r="BP13" s="23"/>
      <c r="BQ13" s="23"/>
      <c r="BR13" s="23"/>
      <c r="BS13" s="24"/>
      <c r="BT13" s="350" t="str">
        <f>IF('Monitoring Data'!CV13="","",'Monitoring Data'!CV13)</f>
        <v/>
      </c>
      <c r="BU13" s="53"/>
      <c r="BV13" s="23"/>
      <c r="BW13" s="53"/>
      <c r="BX13" s="53"/>
      <c r="BY13" s="350" t="str">
        <f>IF('Monitoring Data'!DC13="","",'Monitoring Data'!DC13)</f>
        <v/>
      </c>
      <c r="BZ13" s="53"/>
      <c r="CA13" s="53"/>
      <c r="CB13" s="53"/>
      <c r="CC13" s="54"/>
      <c r="CD13" s="350" t="str">
        <f>IF('Monitoring Data'!DJ13="","",'Monitoring Data'!DJ13)</f>
        <v/>
      </c>
      <c r="CE13" s="53"/>
      <c r="CF13" s="53"/>
      <c r="CG13" s="53"/>
      <c r="CH13" s="53"/>
      <c r="CI13" s="350" t="str">
        <f>IF('Monitoring Data'!DQ13="","",'Monitoring Data'!DQ13)</f>
        <v/>
      </c>
      <c r="CJ13" s="23"/>
      <c r="CK13" s="23"/>
      <c r="CL13" s="23"/>
      <c r="CM13" s="24"/>
      <c r="CN13" s="350" t="str">
        <f>IF('Monitoring Data'!DX13="","",'Monitoring Data'!DX13)</f>
        <v/>
      </c>
      <c r="CO13" s="23"/>
      <c r="CP13" s="23"/>
      <c r="CQ13" s="23"/>
      <c r="CR13" s="23"/>
      <c r="CS13" s="350" t="str">
        <f>IF('Monitoring Data'!EE13="","",'Monitoring Data'!EE13)</f>
        <v/>
      </c>
      <c r="CT13" s="23"/>
      <c r="CU13" s="23"/>
      <c r="CV13" s="23"/>
      <c r="CW13" s="24"/>
      <c r="CX13" s="350" t="str">
        <f>IF('Monitoring Data'!EL13="","",'Monitoring Data'!EL13)</f>
        <v/>
      </c>
      <c r="CY13" s="23"/>
      <c r="CZ13" s="23"/>
      <c r="DA13" s="23"/>
      <c r="DB13" s="23"/>
      <c r="DC13" s="350" t="str">
        <f>IF('Monitoring Data'!ES13="","",'Monitoring Data'!ES13)</f>
        <v/>
      </c>
      <c r="DD13" s="53"/>
      <c r="DE13" s="53"/>
      <c r="DF13" s="53"/>
      <c r="DG13" s="54"/>
      <c r="DH13" s="350" t="str">
        <f>IF('Monitoring Data'!EZ13="","",'Monitoring Data'!EZ13)</f>
        <v/>
      </c>
      <c r="DI13" s="23"/>
      <c r="DJ13" s="23"/>
      <c r="DK13" s="23"/>
      <c r="DL13" s="23"/>
      <c r="DM13" s="350" t="str">
        <f>IF('Monitoring Data'!FG13="","",'Monitoring Data'!FG13)</f>
        <v/>
      </c>
      <c r="DN13" s="23"/>
      <c r="DO13" s="23"/>
      <c r="DP13" s="23"/>
      <c r="DQ13" s="24"/>
      <c r="DR13" s="350" t="str">
        <f>IF('Monitoring Data'!FN13="","",'Monitoring Data'!FN13)</f>
        <v/>
      </c>
      <c r="DS13" s="23"/>
      <c r="DT13" s="23"/>
      <c r="DU13" s="23"/>
      <c r="DV13" s="23"/>
      <c r="DW13" s="350" t="str">
        <f>IF('Monitoring Data'!FU13="","",'Monitoring Data'!FU13)</f>
        <v/>
      </c>
      <c r="DX13" s="23"/>
      <c r="DY13" s="23"/>
      <c r="DZ13" s="23"/>
      <c r="EA13" s="24"/>
      <c r="EB13" s="350" t="str">
        <f>IF('Monitoring Data'!GB13="","",'Monitoring Data'!GB13)</f>
        <v/>
      </c>
      <c r="EC13" s="23"/>
      <c r="ED13" s="23"/>
      <c r="EE13" s="23"/>
      <c r="EF13" s="23"/>
      <c r="EG13" s="350" t="str">
        <f>IF('Monitoring Data'!GI13="","",'Monitoring Data'!GI13)</f>
        <v/>
      </c>
      <c r="EH13" s="23"/>
      <c r="EI13" s="23"/>
      <c r="EJ13" s="23"/>
      <c r="EK13" s="24"/>
      <c r="EL13" s="350" t="str">
        <f>IF('Monitoring Data'!GP13="","",'Monitoring Data'!GP13)</f>
        <v/>
      </c>
      <c r="EM13" s="23"/>
      <c r="EN13" s="23"/>
      <c r="EO13" s="23"/>
      <c r="EP13" s="23"/>
      <c r="EQ13" s="350" t="str">
        <f>IF('Monitoring Data'!GW13="","",'Monitoring Data'!GW13)</f>
        <v/>
      </c>
      <c r="ER13" s="23"/>
      <c r="ES13" s="23"/>
      <c r="ET13" s="23"/>
      <c r="EU13" s="24"/>
      <c r="EV13" s="350" t="str">
        <f>IF('Monitoring Data'!HD13="","",'Monitoring Data'!HD13)</f>
        <v/>
      </c>
      <c r="EW13" s="23"/>
      <c r="EX13" s="23"/>
      <c r="EY13" s="23"/>
      <c r="EZ13" s="23"/>
      <c r="FA13" s="350" t="str">
        <f>IF('Monitoring Data'!HK13="","",'Monitoring Data'!HK13)</f>
        <v/>
      </c>
      <c r="FB13" s="23"/>
      <c r="FC13" s="23"/>
      <c r="FD13" s="23"/>
      <c r="FE13" s="24"/>
      <c r="FF13" s="350" t="str">
        <f>IF('Monitoring Data'!HR13="","",'Monitoring Data'!HR13)</f>
        <v/>
      </c>
      <c r="FG13" s="23"/>
      <c r="FH13" s="23"/>
      <c r="FI13" s="23"/>
      <c r="FJ13" s="23"/>
      <c r="FK13" s="350" t="str">
        <f>IF('Monitoring Data'!HY13="","",'Monitoring Data'!HY13)</f>
        <v/>
      </c>
      <c r="FL13" s="23"/>
      <c r="FM13" s="23"/>
      <c r="FN13" s="23"/>
      <c r="FO13" s="24"/>
      <c r="FP13" s="350" t="str">
        <f>IF('Monitoring Data'!IF13="","",'Monitoring Data'!IF13)</f>
        <v/>
      </c>
      <c r="FQ13" s="23"/>
      <c r="FR13" s="23"/>
      <c r="FS13" s="23"/>
      <c r="FT13" s="23"/>
      <c r="FU13" s="350" t="str">
        <f>IF('Monitoring Data'!IM13="","",'Monitoring Data'!IM13)</f>
        <v/>
      </c>
      <c r="FV13" s="23"/>
      <c r="FW13" s="23"/>
      <c r="FX13" s="23"/>
      <c r="FY13" s="24"/>
      <c r="FZ13" s="350" t="str">
        <f>IF('Monitoring Data'!IT13="","",'Monitoring Data'!IT13)</f>
        <v/>
      </c>
      <c r="GA13" s="23"/>
      <c r="GB13" s="23"/>
      <c r="GC13" s="23"/>
      <c r="GD13" s="24"/>
      <c r="GE13" s="115"/>
    </row>
    <row r="14" spans="1:187" x14ac:dyDescent="0.2">
      <c r="A14" s="81" t="str">
        <f>IF('Monitoring Data'!A14="","",'Monitoring Data'!A14)</f>
        <v/>
      </c>
      <c r="B14" s="350" t="str">
        <f>IF('Monitoring Data'!B14="","",'Monitoring Data'!B14)</f>
        <v/>
      </c>
      <c r="C14" s="53"/>
      <c r="D14" s="53"/>
      <c r="E14" s="53"/>
      <c r="F14" s="53"/>
      <c r="G14" s="350" t="str">
        <f>IF('Monitoring Data'!I14="","",'Monitoring Data'!I14)</f>
        <v/>
      </c>
      <c r="H14" s="53"/>
      <c r="I14" s="53"/>
      <c r="J14" s="53"/>
      <c r="K14" s="54"/>
      <c r="L14" s="350" t="str">
        <f>IF('Monitoring Data'!P14="","",'Monitoring Data'!P14)</f>
        <v/>
      </c>
      <c r="M14" s="53"/>
      <c r="N14" s="53"/>
      <c r="O14" s="53"/>
      <c r="P14" s="54"/>
      <c r="Q14" s="350" t="str">
        <f>IF('Monitoring Data'!W14="","",'Monitoring Data'!W14)</f>
        <v/>
      </c>
      <c r="R14" s="53"/>
      <c r="S14" s="53"/>
      <c r="T14" s="53"/>
      <c r="U14" s="54"/>
      <c r="V14" s="350" t="str">
        <f>IF('Monitoring Data'!AD14="","",'Monitoring Data'!AD14)</f>
        <v/>
      </c>
      <c r="W14" s="53"/>
      <c r="X14" s="53"/>
      <c r="Y14" s="53"/>
      <c r="Z14" s="53"/>
      <c r="AA14" s="350" t="str">
        <f>IF('Monitoring Data'!AK14="","",'Monitoring Data'!AK14)</f>
        <v/>
      </c>
      <c r="AB14" s="53"/>
      <c r="AC14" s="53"/>
      <c r="AD14" s="53"/>
      <c r="AE14" s="54"/>
      <c r="AF14" s="350" t="str">
        <f>IF('Monitoring Data'!AR14="","",'Monitoring Data'!AR14)</f>
        <v/>
      </c>
      <c r="AG14" s="53"/>
      <c r="AH14" s="53"/>
      <c r="AI14" s="53"/>
      <c r="AJ14" s="53"/>
      <c r="AK14" s="350" t="str">
        <f>IF('Monitoring Data'!AY14="","",'Monitoring Data'!AY14)</f>
        <v/>
      </c>
      <c r="AL14" s="53"/>
      <c r="AM14" s="53"/>
      <c r="AN14" s="53"/>
      <c r="AO14" s="54"/>
      <c r="AP14" s="350" t="str">
        <f>IF('Monitoring Data'!BF14="","",'Monitoring Data'!BF14)</f>
        <v/>
      </c>
      <c r="AQ14" s="53"/>
      <c r="AR14" s="53"/>
      <c r="AS14" s="53"/>
      <c r="AT14" s="53"/>
      <c r="AU14" s="350" t="str">
        <f>IF('Monitoring Data'!BM14="","",'Monitoring Data'!BM14)</f>
        <v/>
      </c>
      <c r="AV14" s="53"/>
      <c r="AW14" s="53"/>
      <c r="AX14" s="53"/>
      <c r="AY14" s="54"/>
      <c r="AZ14" s="350" t="str">
        <f>IF('Monitoring Data'!BT14="","",'Monitoring Data'!BT14)</f>
        <v/>
      </c>
      <c r="BA14" s="53"/>
      <c r="BB14" s="53"/>
      <c r="BC14" s="53"/>
      <c r="BD14" s="53"/>
      <c r="BE14" s="350" t="str">
        <f>IF('Monitoring Data'!CA14="","",'Monitoring Data'!CA14)</f>
        <v/>
      </c>
      <c r="BF14" s="53"/>
      <c r="BG14" s="53"/>
      <c r="BH14" s="53"/>
      <c r="BI14" s="54"/>
      <c r="BJ14" s="350" t="str">
        <f>IF('Monitoring Data'!CH14="","",'Monitoring Data'!CH14)</f>
        <v/>
      </c>
      <c r="BK14" s="23"/>
      <c r="BL14" s="23"/>
      <c r="BM14" s="23"/>
      <c r="BN14" s="23"/>
      <c r="BO14" s="350" t="str">
        <f>IF('Monitoring Data'!CO14="","",'Monitoring Data'!CO14)</f>
        <v/>
      </c>
      <c r="BP14" s="23"/>
      <c r="BQ14" s="23"/>
      <c r="BR14" s="23"/>
      <c r="BS14" s="24"/>
      <c r="BT14" s="350" t="str">
        <f>IF('Monitoring Data'!CV14="","",'Monitoring Data'!CV14)</f>
        <v/>
      </c>
      <c r="BU14" s="53"/>
      <c r="BV14" s="23"/>
      <c r="BW14" s="53"/>
      <c r="BX14" s="53"/>
      <c r="BY14" s="350" t="str">
        <f>IF('Monitoring Data'!DC14="","",'Monitoring Data'!DC14)</f>
        <v/>
      </c>
      <c r="BZ14" s="53"/>
      <c r="CA14" s="53"/>
      <c r="CB14" s="53"/>
      <c r="CC14" s="54"/>
      <c r="CD14" s="350" t="str">
        <f>IF('Monitoring Data'!DJ14="","",'Monitoring Data'!DJ14)</f>
        <v/>
      </c>
      <c r="CE14" s="53"/>
      <c r="CF14" s="53"/>
      <c r="CG14" s="53"/>
      <c r="CH14" s="53"/>
      <c r="CI14" s="350" t="str">
        <f>IF('Monitoring Data'!DQ14="","",'Monitoring Data'!DQ14)</f>
        <v/>
      </c>
      <c r="CJ14" s="23"/>
      <c r="CK14" s="23"/>
      <c r="CL14" s="23"/>
      <c r="CM14" s="24"/>
      <c r="CN14" s="350" t="str">
        <f>IF('Monitoring Data'!DX14="","",'Monitoring Data'!DX14)</f>
        <v/>
      </c>
      <c r="CO14" s="23"/>
      <c r="CP14" s="23"/>
      <c r="CQ14" s="23"/>
      <c r="CR14" s="23"/>
      <c r="CS14" s="350" t="str">
        <f>IF('Monitoring Data'!EE14="","",'Monitoring Data'!EE14)</f>
        <v/>
      </c>
      <c r="CT14" s="23"/>
      <c r="CU14" s="23"/>
      <c r="CV14" s="23"/>
      <c r="CW14" s="24"/>
      <c r="CX14" s="350" t="str">
        <f>IF('Monitoring Data'!EL14="","",'Monitoring Data'!EL14)</f>
        <v/>
      </c>
      <c r="CY14" s="23"/>
      <c r="CZ14" s="23"/>
      <c r="DA14" s="23"/>
      <c r="DB14" s="23"/>
      <c r="DC14" s="350" t="str">
        <f>IF('Monitoring Data'!ES14="","",'Monitoring Data'!ES14)</f>
        <v/>
      </c>
      <c r="DD14" s="53"/>
      <c r="DE14" s="53"/>
      <c r="DF14" s="53"/>
      <c r="DG14" s="54"/>
      <c r="DH14" s="350" t="str">
        <f>IF('Monitoring Data'!EZ14="","",'Monitoring Data'!EZ14)</f>
        <v/>
      </c>
      <c r="DI14" s="23"/>
      <c r="DJ14" s="23"/>
      <c r="DK14" s="23"/>
      <c r="DL14" s="23"/>
      <c r="DM14" s="350" t="str">
        <f>IF('Monitoring Data'!FG14="","",'Monitoring Data'!FG14)</f>
        <v/>
      </c>
      <c r="DN14" s="23"/>
      <c r="DO14" s="23"/>
      <c r="DP14" s="23"/>
      <c r="DQ14" s="24"/>
      <c r="DR14" s="350" t="str">
        <f>IF('Monitoring Data'!FN14="","",'Monitoring Data'!FN14)</f>
        <v/>
      </c>
      <c r="DS14" s="23"/>
      <c r="DT14" s="23"/>
      <c r="DU14" s="23"/>
      <c r="DV14" s="23"/>
      <c r="DW14" s="350" t="str">
        <f>IF('Monitoring Data'!FU14="","",'Monitoring Data'!FU14)</f>
        <v/>
      </c>
      <c r="DX14" s="23"/>
      <c r="DY14" s="23"/>
      <c r="DZ14" s="23"/>
      <c r="EA14" s="24"/>
      <c r="EB14" s="350" t="str">
        <f>IF('Monitoring Data'!GB14="","",'Monitoring Data'!GB14)</f>
        <v/>
      </c>
      <c r="EC14" s="23"/>
      <c r="ED14" s="23"/>
      <c r="EE14" s="23"/>
      <c r="EF14" s="23"/>
      <c r="EG14" s="350" t="str">
        <f>IF('Monitoring Data'!GI14="","",'Monitoring Data'!GI14)</f>
        <v/>
      </c>
      <c r="EH14" s="23"/>
      <c r="EI14" s="23"/>
      <c r="EJ14" s="23"/>
      <c r="EK14" s="24"/>
      <c r="EL14" s="350" t="str">
        <f>IF('Monitoring Data'!GP14="","",'Monitoring Data'!GP14)</f>
        <v/>
      </c>
      <c r="EM14" s="23"/>
      <c r="EN14" s="23"/>
      <c r="EO14" s="23"/>
      <c r="EP14" s="23"/>
      <c r="EQ14" s="350" t="str">
        <f>IF('Monitoring Data'!GW14="","",'Monitoring Data'!GW14)</f>
        <v/>
      </c>
      <c r="ER14" s="23"/>
      <c r="ES14" s="23"/>
      <c r="ET14" s="23"/>
      <c r="EU14" s="24"/>
      <c r="EV14" s="350" t="str">
        <f>IF('Monitoring Data'!HD14="","",'Monitoring Data'!HD14)</f>
        <v/>
      </c>
      <c r="EW14" s="23"/>
      <c r="EX14" s="23"/>
      <c r="EY14" s="23"/>
      <c r="EZ14" s="23"/>
      <c r="FA14" s="350" t="str">
        <f>IF('Monitoring Data'!HK14="","",'Monitoring Data'!HK14)</f>
        <v/>
      </c>
      <c r="FB14" s="23"/>
      <c r="FC14" s="23"/>
      <c r="FD14" s="23"/>
      <c r="FE14" s="24"/>
      <c r="FF14" s="350" t="str">
        <f>IF('Monitoring Data'!HR14="","",'Monitoring Data'!HR14)</f>
        <v/>
      </c>
      <c r="FG14" s="23"/>
      <c r="FH14" s="23"/>
      <c r="FI14" s="23"/>
      <c r="FJ14" s="23"/>
      <c r="FK14" s="350" t="str">
        <f>IF('Monitoring Data'!HY14="","",'Monitoring Data'!HY14)</f>
        <v/>
      </c>
      <c r="FL14" s="23"/>
      <c r="FM14" s="23"/>
      <c r="FN14" s="23"/>
      <c r="FO14" s="24"/>
      <c r="FP14" s="350" t="str">
        <f>IF('Monitoring Data'!IF14="","",'Monitoring Data'!IF14)</f>
        <v/>
      </c>
      <c r="FQ14" s="23"/>
      <c r="FR14" s="23"/>
      <c r="FS14" s="23"/>
      <c r="FT14" s="23"/>
      <c r="FU14" s="350" t="str">
        <f>IF('Monitoring Data'!IM14="","",'Monitoring Data'!IM14)</f>
        <v/>
      </c>
      <c r="FV14" s="23"/>
      <c r="FW14" s="23"/>
      <c r="FX14" s="23"/>
      <c r="FY14" s="24"/>
      <c r="FZ14" s="350" t="str">
        <f>IF('Monitoring Data'!IT14="","",'Monitoring Data'!IT14)</f>
        <v/>
      </c>
      <c r="GA14" s="23"/>
      <c r="GB14" s="23"/>
      <c r="GC14" s="23"/>
      <c r="GD14" s="24"/>
      <c r="GE14" s="115"/>
    </row>
    <row r="15" spans="1:187" x14ac:dyDescent="0.2">
      <c r="A15" s="81" t="str">
        <f>IF('Monitoring Data'!A15="","",'Monitoring Data'!A15)</f>
        <v/>
      </c>
      <c r="B15" s="350" t="str">
        <f>IF('Monitoring Data'!B15="","",'Monitoring Data'!B15)</f>
        <v/>
      </c>
      <c r="C15" s="53"/>
      <c r="D15" s="53"/>
      <c r="E15" s="53"/>
      <c r="F15" s="53"/>
      <c r="G15" s="350" t="str">
        <f>IF('Monitoring Data'!I15="","",'Monitoring Data'!I15)</f>
        <v/>
      </c>
      <c r="H15" s="53"/>
      <c r="I15" s="53"/>
      <c r="J15" s="53"/>
      <c r="K15" s="54"/>
      <c r="L15" s="350" t="str">
        <f>IF('Monitoring Data'!P15="","",'Monitoring Data'!P15)</f>
        <v/>
      </c>
      <c r="M15" s="53"/>
      <c r="N15" s="53"/>
      <c r="O15" s="53"/>
      <c r="P15" s="54"/>
      <c r="Q15" s="350" t="str">
        <f>IF('Monitoring Data'!W15="","",'Monitoring Data'!W15)</f>
        <v/>
      </c>
      <c r="R15" s="53"/>
      <c r="S15" s="53"/>
      <c r="T15" s="53"/>
      <c r="U15" s="54"/>
      <c r="V15" s="350" t="str">
        <f>IF('Monitoring Data'!AD15="","",'Monitoring Data'!AD15)</f>
        <v/>
      </c>
      <c r="W15" s="53"/>
      <c r="X15" s="53"/>
      <c r="Y15" s="53"/>
      <c r="Z15" s="53"/>
      <c r="AA15" s="350" t="str">
        <f>IF('Monitoring Data'!AK15="","",'Monitoring Data'!AK15)</f>
        <v/>
      </c>
      <c r="AB15" s="53"/>
      <c r="AC15" s="53"/>
      <c r="AD15" s="53"/>
      <c r="AE15" s="54"/>
      <c r="AF15" s="350" t="str">
        <f>IF('Monitoring Data'!AR15="","",'Monitoring Data'!AR15)</f>
        <v/>
      </c>
      <c r="AG15" s="53"/>
      <c r="AH15" s="53"/>
      <c r="AI15" s="53"/>
      <c r="AJ15" s="53"/>
      <c r="AK15" s="350" t="str">
        <f>IF('Monitoring Data'!AY15="","",'Monitoring Data'!AY15)</f>
        <v/>
      </c>
      <c r="AL15" s="53"/>
      <c r="AM15" s="53"/>
      <c r="AN15" s="53"/>
      <c r="AO15" s="54"/>
      <c r="AP15" s="350" t="str">
        <f>IF('Monitoring Data'!BF15="","",'Monitoring Data'!BF15)</f>
        <v/>
      </c>
      <c r="AQ15" s="53"/>
      <c r="AR15" s="53"/>
      <c r="AS15" s="53"/>
      <c r="AT15" s="53"/>
      <c r="AU15" s="350" t="str">
        <f>IF('Monitoring Data'!BM15="","",'Monitoring Data'!BM15)</f>
        <v/>
      </c>
      <c r="AV15" s="53"/>
      <c r="AW15" s="53"/>
      <c r="AX15" s="53"/>
      <c r="AY15" s="54"/>
      <c r="AZ15" s="350" t="str">
        <f>IF('Monitoring Data'!BT15="","",'Monitoring Data'!BT15)</f>
        <v/>
      </c>
      <c r="BA15" s="53"/>
      <c r="BB15" s="53"/>
      <c r="BC15" s="53"/>
      <c r="BD15" s="53"/>
      <c r="BE15" s="350" t="str">
        <f>IF('Monitoring Data'!CA15="","",'Monitoring Data'!CA15)</f>
        <v/>
      </c>
      <c r="BF15" s="53"/>
      <c r="BG15" s="53"/>
      <c r="BH15" s="53"/>
      <c r="BI15" s="54"/>
      <c r="BJ15" s="350" t="str">
        <f>IF('Monitoring Data'!CH15="","",'Monitoring Data'!CH15)</f>
        <v/>
      </c>
      <c r="BK15" s="23"/>
      <c r="BL15" s="23"/>
      <c r="BM15" s="23"/>
      <c r="BN15" s="23"/>
      <c r="BO15" s="350" t="str">
        <f>IF('Monitoring Data'!CO15="","",'Monitoring Data'!CO15)</f>
        <v/>
      </c>
      <c r="BP15" s="23"/>
      <c r="BQ15" s="23"/>
      <c r="BR15" s="23"/>
      <c r="BS15" s="24"/>
      <c r="BT15" s="350" t="str">
        <f>IF('Monitoring Data'!CV15="","",'Monitoring Data'!CV15)</f>
        <v/>
      </c>
      <c r="BU15" s="53"/>
      <c r="BV15" s="23"/>
      <c r="BW15" s="53"/>
      <c r="BX15" s="53"/>
      <c r="BY15" s="350" t="str">
        <f>IF('Monitoring Data'!DC15="","",'Monitoring Data'!DC15)</f>
        <v/>
      </c>
      <c r="BZ15" s="53"/>
      <c r="CA15" s="53"/>
      <c r="CB15" s="53"/>
      <c r="CC15" s="54"/>
      <c r="CD15" s="350" t="str">
        <f>IF('Monitoring Data'!DJ15="","",'Monitoring Data'!DJ15)</f>
        <v/>
      </c>
      <c r="CE15" s="53"/>
      <c r="CF15" s="53"/>
      <c r="CG15" s="53"/>
      <c r="CH15" s="53"/>
      <c r="CI15" s="350" t="str">
        <f>IF('Monitoring Data'!DQ15="","",'Monitoring Data'!DQ15)</f>
        <v/>
      </c>
      <c r="CJ15" s="23"/>
      <c r="CK15" s="23"/>
      <c r="CL15" s="23"/>
      <c r="CM15" s="24"/>
      <c r="CN15" s="350" t="str">
        <f>IF('Monitoring Data'!DX15="","",'Monitoring Data'!DX15)</f>
        <v/>
      </c>
      <c r="CO15" s="23"/>
      <c r="CP15" s="23"/>
      <c r="CQ15" s="23"/>
      <c r="CR15" s="23"/>
      <c r="CS15" s="350" t="str">
        <f>IF('Monitoring Data'!EE15="","",'Monitoring Data'!EE15)</f>
        <v/>
      </c>
      <c r="CT15" s="23"/>
      <c r="CU15" s="23"/>
      <c r="CV15" s="23"/>
      <c r="CW15" s="24"/>
      <c r="CX15" s="350" t="str">
        <f>IF('Monitoring Data'!EL15="","",'Monitoring Data'!EL15)</f>
        <v/>
      </c>
      <c r="CY15" s="23"/>
      <c r="CZ15" s="23"/>
      <c r="DA15" s="23"/>
      <c r="DB15" s="23"/>
      <c r="DC15" s="353" t="str">
        <f>IF('Monitoring Data'!ES15="","",'Monitoring Data'!ES15)</f>
        <v/>
      </c>
      <c r="DD15" s="53"/>
      <c r="DE15" s="53"/>
      <c r="DF15" s="53"/>
      <c r="DG15" s="54"/>
      <c r="DH15" s="350" t="str">
        <f>IF('Monitoring Data'!EZ15="","",'Monitoring Data'!EZ15)</f>
        <v/>
      </c>
      <c r="DI15" s="23"/>
      <c r="DJ15" s="23"/>
      <c r="DK15" s="23"/>
      <c r="DL15" s="23"/>
      <c r="DM15" s="350" t="str">
        <f>IF('Monitoring Data'!FG15="","",'Monitoring Data'!FG15)</f>
        <v/>
      </c>
      <c r="DN15" s="23"/>
      <c r="DO15" s="23"/>
      <c r="DP15" s="23"/>
      <c r="DQ15" s="24"/>
      <c r="DR15" s="350" t="str">
        <f>IF('Monitoring Data'!FN15="","",'Monitoring Data'!FN15)</f>
        <v/>
      </c>
      <c r="DS15" s="23"/>
      <c r="DT15" s="23"/>
      <c r="DU15" s="23"/>
      <c r="DV15" s="23"/>
      <c r="DW15" s="350" t="str">
        <f>IF('Monitoring Data'!FU15="","",'Monitoring Data'!FU15)</f>
        <v/>
      </c>
      <c r="DX15" s="23"/>
      <c r="DY15" s="23"/>
      <c r="DZ15" s="23"/>
      <c r="EA15" s="24"/>
      <c r="EB15" s="350" t="str">
        <f>IF('Monitoring Data'!GB15="","",'Monitoring Data'!GB15)</f>
        <v/>
      </c>
      <c r="EC15" s="23"/>
      <c r="ED15" s="23"/>
      <c r="EE15" s="23"/>
      <c r="EF15" s="23"/>
      <c r="EG15" s="350" t="str">
        <f>IF('Monitoring Data'!GI15="","",'Monitoring Data'!GI15)</f>
        <v/>
      </c>
      <c r="EH15" s="23"/>
      <c r="EI15" s="23"/>
      <c r="EJ15" s="23"/>
      <c r="EK15" s="24"/>
      <c r="EL15" s="350" t="str">
        <f>IF('Monitoring Data'!GP15="","",'Monitoring Data'!GP15)</f>
        <v/>
      </c>
      <c r="EM15" s="23"/>
      <c r="EN15" s="23"/>
      <c r="EO15" s="23"/>
      <c r="EP15" s="23"/>
      <c r="EQ15" s="350" t="str">
        <f>IF('Monitoring Data'!GW15="","",'Monitoring Data'!GW15)</f>
        <v/>
      </c>
      <c r="ER15" s="23"/>
      <c r="ES15" s="23"/>
      <c r="ET15" s="23"/>
      <c r="EU15" s="24"/>
      <c r="EV15" s="350" t="str">
        <f>IF('Monitoring Data'!HD15="","",'Monitoring Data'!HD15)</f>
        <v/>
      </c>
      <c r="EW15" s="23"/>
      <c r="EX15" s="23"/>
      <c r="EY15" s="23"/>
      <c r="EZ15" s="23"/>
      <c r="FA15" s="350" t="str">
        <f>IF('Monitoring Data'!HK15="","",'Monitoring Data'!HK15)</f>
        <v/>
      </c>
      <c r="FB15" s="23"/>
      <c r="FC15" s="23"/>
      <c r="FD15" s="23"/>
      <c r="FE15" s="24"/>
      <c r="FF15" s="350" t="str">
        <f>IF('Monitoring Data'!HR15="","",'Monitoring Data'!HR15)</f>
        <v/>
      </c>
      <c r="FG15" s="23"/>
      <c r="FH15" s="23"/>
      <c r="FI15" s="23"/>
      <c r="FJ15" s="23"/>
      <c r="FK15" s="350" t="str">
        <f>IF('Monitoring Data'!HY15="","",'Monitoring Data'!HY15)</f>
        <v/>
      </c>
      <c r="FL15" s="23"/>
      <c r="FM15" s="23"/>
      <c r="FN15" s="23"/>
      <c r="FO15" s="24"/>
      <c r="FP15" s="350" t="str">
        <f>IF('Monitoring Data'!IF15="","",'Monitoring Data'!IF15)</f>
        <v/>
      </c>
      <c r="FQ15" s="23"/>
      <c r="FR15" s="23"/>
      <c r="FS15" s="23"/>
      <c r="FT15" s="23"/>
      <c r="FU15" s="350" t="str">
        <f>IF('Monitoring Data'!IM15="","",'Monitoring Data'!IM15)</f>
        <v/>
      </c>
      <c r="FV15" s="23"/>
      <c r="FW15" s="23"/>
      <c r="FX15" s="23"/>
      <c r="FY15" s="24"/>
      <c r="FZ15" s="350" t="str">
        <f>IF('Monitoring Data'!IT15="","",'Monitoring Data'!IT15)</f>
        <v/>
      </c>
      <c r="GA15" s="23"/>
      <c r="GB15" s="23"/>
      <c r="GC15" s="23"/>
      <c r="GD15" s="24"/>
      <c r="GE15" s="115"/>
    </row>
    <row r="16" spans="1:187" x14ac:dyDescent="0.2">
      <c r="A16" s="81" t="str">
        <f>IF('Monitoring Data'!A16="","",'Monitoring Data'!A16)</f>
        <v/>
      </c>
      <c r="B16" s="350" t="str">
        <f>IF('Monitoring Data'!B16="","",'Monitoring Data'!B16)</f>
        <v/>
      </c>
      <c r="C16" s="53"/>
      <c r="D16" s="53"/>
      <c r="E16" s="53"/>
      <c r="F16" s="53"/>
      <c r="G16" s="350" t="str">
        <f>IF('Monitoring Data'!I16="","",'Monitoring Data'!I16)</f>
        <v/>
      </c>
      <c r="H16" s="53"/>
      <c r="I16" s="53"/>
      <c r="J16" s="53"/>
      <c r="K16" s="54"/>
      <c r="L16" s="350" t="str">
        <f>IF('Monitoring Data'!P16="","",'Monitoring Data'!P16)</f>
        <v/>
      </c>
      <c r="M16" s="53"/>
      <c r="N16" s="53"/>
      <c r="O16" s="53"/>
      <c r="P16" s="54"/>
      <c r="Q16" s="350" t="str">
        <f>IF('Monitoring Data'!W16="","",'Monitoring Data'!W16)</f>
        <v/>
      </c>
      <c r="R16" s="53"/>
      <c r="S16" s="53"/>
      <c r="T16" s="53"/>
      <c r="U16" s="54"/>
      <c r="V16" s="353" t="str">
        <f>IF('Monitoring Data'!AD16="","",'Monitoring Data'!AD16)</f>
        <v/>
      </c>
      <c r="W16" s="53"/>
      <c r="X16" s="53"/>
      <c r="Y16" s="53"/>
      <c r="Z16" s="53"/>
      <c r="AA16" s="350" t="str">
        <f>IF('Monitoring Data'!AK16="","",'Monitoring Data'!AK16)</f>
        <v/>
      </c>
      <c r="AB16" s="53"/>
      <c r="AC16" s="53"/>
      <c r="AD16" s="53"/>
      <c r="AE16" s="54"/>
      <c r="AF16" s="350" t="str">
        <f>IF('Monitoring Data'!AR16="","",'Monitoring Data'!AR16)</f>
        <v/>
      </c>
      <c r="AG16" s="53"/>
      <c r="AH16" s="53"/>
      <c r="AI16" s="53"/>
      <c r="AJ16" s="53"/>
      <c r="AK16" s="350" t="str">
        <f>IF('Monitoring Data'!AY16="","",'Monitoring Data'!AY16)</f>
        <v/>
      </c>
      <c r="AL16" s="53"/>
      <c r="AM16" s="53"/>
      <c r="AN16" s="53"/>
      <c r="AO16" s="54"/>
      <c r="AP16" s="350" t="str">
        <f>IF('Monitoring Data'!BF16="","",'Monitoring Data'!BF16)</f>
        <v/>
      </c>
      <c r="AQ16" s="53"/>
      <c r="AR16" s="53"/>
      <c r="AS16" s="53"/>
      <c r="AT16" s="53"/>
      <c r="AU16" s="350" t="str">
        <f>IF('Monitoring Data'!BM16="","",'Monitoring Data'!BM16)</f>
        <v/>
      </c>
      <c r="AV16" s="53"/>
      <c r="AW16" s="53"/>
      <c r="AX16" s="53"/>
      <c r="AY16" s="54"/>
      <c r="AZ16" s="350" t="str">
        <f>IF('Monitoring Data'!BT16="","",'Monitoring Data'!BT16)</f>
        <v/>
      </c>
      <c r="BA16" s="53"/>
      <c r="BB16" s="53"/>
      <c r="BC16" s="53"/>
      <c r="BD16" s="53"/>
      <c r="BE16" s="350" t="str">
        <f>IF('Monitoring Data'!CA16="","",'Monitoring Data'!CA16)</f>
        <v/>
      </c>
      <c r="BF16" s="53"/>
      <c r="BG16" s="53"/>
      <c r="BH16" s="53"/>
      <c r="BI16" s="54"/>
      <c r="BJ16" s="350" t="str">
        <f>IF('Monitoring Data'!CH16="","",'Monitoring Data'!CH16)</f>
        <v/>
      </c>
      <c r="BK16" s="23"/>
      <c r="BL16" s="23"/>
      <c r="BM16" s="23"/>
      <c r="BN16" s="23"/>
      <c r="BO16" s="350" t="str">
        <f>IF('Monitoring Data'!CO16="","",'Monitoring Data'!CO16)</f>
        <v/>
      </c>
      <c r="BP16" s="23"/>
      <c r="BQ16" s="23"/>
      <c r="BR16" s="23"/>
      <c r="BS16" s="24"/>
      <c r="BT16" s="350" t="str">
        <f>IF('Monitoring Data'!CV16="","",'Monitoring Data'!CV16)</f>
        <v/>
      </c>
      <c r="BU16" s="53"/>
      <c r="BV16" s="23"/>
      <c r="BW16" s="23"/>
      <c r="BX16" s="23"/>
      <c r="BY16" s="350" t="str">
        <f>IF('Monitoring Data'!DC16="","",'Monitoring Data'!DC16)</f>
        <v/>
      </c>
      <c r="BZ16" s="23"/>
      <c r="CA16" s="53"/>
      <c r="CB16" s="53"/>
      <c r="CC16" s="54"/>
      <c r="CD16" s="350" t="str">
        <f>IF('Monitoring Data'!DJ16="","",'Monitoring Data'!DJ16)</f>
        <v/>
      </c>
      <c r="CE16" s="53"/>
      <c r="CF16" s="53"/>
      <c r="CG16" s="53"/>
      <c r="CH16" s="53"/>
      <c r="CI16" s="350" t="str">
        <f>IF('Monitoring Data'!DQ16="","",'Monitoring Data'!DQ16)</f>
        <v/>
      </c>
      <c r="CJ16" s="23"/>
      <c r="CK16" s="23"/>
      <c r="CL16" s="23"/>
      <c r="CM16" s="24"/>
      <c r="CN16" s="350" t="str">
        <f>IF('Monitoring Data'!DX16="","",'Monitoring Data'!DX16)</f>
        <v/>
      </c>
      <c r="CO16" s="23"/>
      <c r="CP16" s="23"/>
      <c r="CQ16" s="23"/>
      <c r="CR16" s="23"/>
      <c r="CS16" s="350" t="str">
        <f>IF('Monitoring Data'!EE16="","",'Monitoring Data'!EE16)</f>
        <v/>
      </c>
      <c r="CT16" s="23"/>
      <c r="CU16" s="23"/>
      <c r="CV16" s="23"/>
      <c r="CW16" s="24"/>
      <c r="CX16" s="350" t="str">
        <f>IF('Monitoring Data'!EL16="","",'Monitoring Data'!EL16)</f>
        <v/>
      </c>
      <c r="CY16" s="23"/>
      <c r="CZ16" s="23"/>
      <c r="DA16" s="23"/>
      <c r="DB16" s="23"/>
      <c r="DC16" s="350" t="str">
        <f>IF('Monitoring Data'!ES16="","",'Monitoring Data'!ES16)</f>
        <v/>
      </c>
      <c r="DD16" s="53"/>
      <c r="DE16" s="53"/>
      <c r="DF16" s="53"/>
      <c r="DG16" s="54"/>
      <c r="DH16" s="350" t="str">
        <f>IF('Monitoring Data'!EZ16="","",'Monitoring Data'!EZ16)</f>
        <v/>
      </c>
      <c r="DI16" s="23"/>
      <c r="DJ16" s="23"/>
      <c r="DK16" s="23"/>
      <c r="DL16" s="23"/>
      <c r="DM16" s="350" t="str">
        <f>IF('Monitoring Data'!FG16="","",'Monitoring Data'!FG16)</f>
        <v/>
      </c>
      <c r="DN16" s="23"/>
      <c r="DO16" s="23"/>
      <c r="DP16" s="23"/>
      <c r="DQ16" s="24"/>
      <c r="DR16" s="350" t="str">
        <f>IF('Monitoring Data'!FN16="","",'Monitoring Data'!FN16)</f>
        <v/>
      </c>
      <c r="DS16" s="23"/>
      <c r="DT16" s="23"/>
      <c r="DU16" s="23"/>
      <c r="DV16" s="23"/>
      <c r="DW16" s="350" t="str">
        <f>IF('Monitoring Data'!FU16="","",'Monitoring Data'!FU16)</f>
        <v/>
      </c>
      <c r="DX16" s="23"/>
      <c r="DY16" s="23"/>
      <c r="DZ16" s="23"/>
      <c r="EA16" s="24"/>
      <c r="EB16" s="350" t="str">
        <f>IF('Monitoring Data'!GB16="","",'Monitoring Data'!GB16)</f>
        <v/>
      </c>
      <c r="EC16" s="23"/>
      <c r="ED16" s="23"/>
      <c r="EE16" s="23"/>
      <c r="EF16" s="23"/>
      <c r="EG16" s="350" t="str">
        <f>IF('Monitoring Data'!GI16="","",'Monitoring Data'!GI16)</f>
        <v/>
      </c>
      <c r="EH16" s="23"/>
      <c r="EI16" s="23"/>
      <c r="EJ16" s="23"/>
      <c r="EK16" s="24"/>
      <c r="EL16" s="350" t="str">
        <f>IF('Monitoring Data'!GP16="","",'Monitoring Data'!GP16)</f>
        <v/>
      </c>
      <c r="EM16" s="23"/>
      <c r="EN16" s="23"/>
      <c r="EO16" s="23"/>
      <c r="EP16" s="23"/>
      <c r="EQ16" s="350" t="str">
        <f>IF('Monitoring Data'!GW16="","",'Monitoring Data'!GW16)</f>
        <v/>
      </c>
      <c r="ER16" s="23"/>
      <c r="ES16" s="23"/>
      <c r="ET16" s="23"/>
      <c r="EU16" s="24"/>
      <c r="EV16" s="350" t="str">
        <f>IF('Monitoring Data'!HD16="","",'Monitoring Data'!HD16)</f>
        <v/>
      </c>
      <c r="EW16" s="23"/>
      <c r="EX16" s="23"/>
      <c r="EY16" s="23"/>
      <c r="EZ16" s="23"/>
      <c r="FA16" s="350" t="str">
        <f>IF('Monitoring Data'!HK16="","",'Monitoring Data'!HK16)</f>
        <v/>
      </c>
      <c r="FB16" s="23"/>
      <c r="FC16" s="23"/>
      <c r="FD16" s="23"/>
      <c r="FE16" s="24"/>
      <c r="FF16" s="350" t="str">
        <f>IF('Monitoring Data'!HR16="","",'Monitoring Data'!HR16)</f>
        <v/>
      </c>
      <c r="FG16" s="23"/>
      <c r="FH16" s="23"/>
      <c r="FI16" s="23"/>
      <c r="FJ16" s="23"/>
      <c r="FK16" s="350" t="str">
        <f>IF('Monitoring Data'!HY16="","",'Monitoring Data'!HY16)</f>
        <v/>
      </c>
      <c r="FL16" s="23"/>
      <c r="FM16" s="23"/>
      <c r="FN16" s="23"/>
      <c r="FO16" s="24"/>
      <c r="FP16" s="350" t="str">
        <f>IF('Monitoring Data'!IF16="","",'Monitoring Data'!IF16)</f>
        <v/>
      </c>
      <c r="FQ16" s="23"/>
      <c r="FR16" s="23"/>
      <c r="FS16" s="23"/>
      <c r="FT16" s="23"/>
      <c r="FU16" s="350" t="str">
        <f>IF('Monitoring Data'!IM16="","",'Monitoring Data'!IM16)</f>
        <v/>
      </c>
      <c r="FV16" s="23"/>
      <c r="FW16" s="23"/>
      <c r="FX16" s="23"/>
      <c r="FY16" s="24"/>
      <c r="FZ16" s="350" t="str">
        <f>IF('Monitoring Data'!IT16="","",'Monitoring Data'!IT16)</f>
        <v/>
      </c>
      <c r="GA16" s="23"/>
      <c r="GB16" s="23"/>
      <c r="GC16" s="23"/>
      <c r="GD16" s="24"/>
      <c r="GE16" s="115"/>
    </row>
    <row r="17" spans="1:187" x14ac:dyDescent="0.2">
      <c r="A17" s="81" t="str">
        <f>IF('Monitoring Data'!A17="","",'Monitoring Data'!A17)</f>
        <v/>
      </c>
      <c r="B17" s="350" t="str">
        <f>IF('Monitoring Data'!B17="","",'Monitoring Data'!B17)</f>
        <v/>
      </c>
      <c r="C17" s="53"/>
      <c r="D17" s="53"/>
      <c r="E17" s="53"/>
      <c r="F17" s="53"/>
      <c r="G17" s="350" t="str">
        <f>IF('Monitoring Data'!I17="","",'Monitoring Data'!I17)</f>
        <v/>
      </c>
      <c r="H17" s="53"/>
      <c r="I17" s="53"/>
      <c r="J17" s="53"/>
      <c r="K17" s="54"/>
      <c r="L17" s="350" t="str">
        <f>IF('Monitoring Data'!P17="","",'Monitoring Data'!P17)</f>
        <v/>
      </c>
      <c r="M17" s="53"/>
      <c r="N17" s="53"/>
      <c r="O17" s="53"/>
      <c r="P17" s="54"/>
      <c r="Q17" s="350" t="str">
        <f>IF('Monitoring Data'!W17="","",'Monitoring Data'!W17)</f>
        <v/>
      </c>
      <c r="R17" s="53"/>
      <c r="S17" s="53"/>
      <c r="T17" s="53"/>
      <c r="U17" s="54"/>
      <c r="V17" s="353" t="str">
        <f>IF('Monitoring Data'!AD17="","",'Monitoring Data'!AD17)</f>
        <v/>
      </c>
      <c r="W17" s="53"/>
      <c r="X17" s="53"/>
      <c r="Y17" s="53"/>
      <c r="Z17" s="53"/>
      <c r="AA17" s="350" t="str">
        <f>IF('Monitoring Data'!AK17="","",'Monitoring Data'!AK17)</f>
        <v/>
      </c>
      <c r="AB17" s="53"/>
      <c r="AC17" s="53"/>
      <c r="AD17" s="53"/>
      <c r="AE17" s="54"/>
      <c r="AF17" s="350" t="str">
        <f>IF('Monitoring Data'!AR17="","",'Monitoring Data'!AR17)</f>
        <v/>
      </c>
      <c r="AG17" s="53"/>
      <c r="AH17" s="53"/>
      <c r="AI17" s="53"/>
      <c r="AJ17" s="53"/>
      <c r="AK17" s="350" t="str">
        <f>IF('Monitoring Data'!AY17="","",'Monitoring Data'!AY17)</f>
        <v/>
      </c>
      <c r="AL17" s="53"/>
      <c r="AM17" s="53"/>
      <c r="AN17" s="53"/>
      <c r="AO17" s="54"/>
      <c r="AP17" s="350" t="str">
        <f>IF('Monitoring Data'!BF17="","",'Monitoring Data'!BF17)</f>
        <v/>
      </c>
      <c r="AQ17" s="53"/>
      <c r="AR17" s="53"/>
      <c r="AS17" s="53"/>
      <c r="AT17" s="53"/>
      <c r="AU17" s="350" t="str">
        <f>IF('Monitoring Data'!BM17="","",'Monitoring Data'!BM17)</f>
        <v/>
      </c>
      <c r="AV17" s="53"/>
      <c r="AW17" s="53"/>
      <c r="AX17" s="53"/>
      <c r="AY17" s="54"/>
      <c r="AZ17" s="350" t="str">
        <f>IF('Monitoring Data'!BT17="","",'Monitoring Data'!BT17)</f>
        <v/>
      </c>
      <c r="BA17" s="53"/>
      <c r="BB17" s="53"/>
      <c r="BC17" s="53"/>
      <c r="BD17" s="53"/>
      <c r="BE17" s="350" t="str">
        <f>IF('Monitoring Data'!CA17="","",'Monitoring Data'!CA17)</f>
        <v/>
      </c>
      <c r="BF17" s="53"/>
      <c r="BG17" s="53"/>
      <c r="BH17" s="53"/>
      <c r="BI17" s="54"/>
      <c r="BJ17" s="350" t="str">
        <f>IF('Monitoring Data'!CH17="","",'Monitoring Data'!CH17)</f>
        <v/>
      </c>
      <c r="BK17" s="23"/>
      <c r="BL17" s="23"/>
      <c r="BM17" s="23"/>
      <c r="BN17" s="23"/>
      <c r="BO17" s="350" t="str">
        <f>IF('Monitoring Data'!CO17="","",'Monitoring Data'!CO17)</f>
        <v/>
      </c>
      <c r="BP17" s="23"/>
      <c r="BQ17" s="23"/>
      <c r="BR17" s="23"/>
      <c r="BS17" s="24"/>
      <c r="BT17" s="350" t="str">
        <f>IF('Monitoring Data'!CV17="","",'Monitoring Data'!CV17)</f>
        <v/>
      </c>
      <c r="BU17" s="53"/>
      <c r="BV17" s="23"/>
      <c r="BW17" s="23"/>
      <c r="BX17" s="23"/>
      <c r="BY17" s="350" t="str">
        <f>IF('Monitoring Data'!DC17="","",'Monitoring Data'!DC17)</f>
        <v/>
      </c>
      <c r="BZ17" s="23"/>
      <c r="CA17" s="53"/>
      <c r="CB17" s="53"/>
      <c r="CC17" s="54"/>
      <c r="CD17" s="350" t="str">
        <f>IF('Monitoring Data'!DJ17="","",'Monitoring Data'!DJ17)</f>
        <v/>
      </c>
      <c r="CE17" s="53"/>
      <c r="CF17" s="53"/>
      <c r="CG17" s="53"/>
      <c r="CH17" s="53"/>
      <c r="CI17" s="350" t="str">
        <f>IF('Monitoring Data'!DQ17="","",'Monitoring Data'!DQ17)</f>
        <v/>
      </c>
      <c r="CJ17" s="23"/>
      <c r="CK17" s="23"/>
      <c r="CL17" s="23"/>
      <c r="CM17" s="24"/>
      <c r="CN17" s="350" t="str">
        <f>IF('Monitoring Data'!DX17="","",'Monitoring Data'!DX17)</f>
        <v/>
      </c>
      <c r="CO17" s="23"/>
      <c r="CP17" s="23"/>
      <c r="CQ17" s="23"/>
      <c r="CR17" s="23"/>
      <c r="CS17" s="350" t="str">
        <f>IF('Monitoring Data'!EE17="","",'Monitoring Data'!EE17)</f>
        <v/>
      </c>
      <c r="CT17" s="23"/>
      <c r="CU17" s="23"/>
      <c r="CV17" s="23"/>
      <c r="CW17" s="24"/>
      <c r="CX17" s="350" t="str">
        <f>IF('Monitoring Data'!EL17="","",'Monitoring Data'!EL17)</f>
        <v/>
      </c>
      <c r="CY17" s="23"/>
      <c r="CZ17" s="23"/>
      <c r="DA17" s="23"/>
      <c r="DB17" s="23"/>
      <c r="DC17" s="350" t="str">
        <f>IF('Monitoring Data'!ES17="","",'Monitoring Data'!ES17)</f>
        <v/>
      </c>
      <c r="DD17" s="53"/>
      <c r="DE17" s="53"/>
      <c r="DF17" s="53"/>
      <c r="DG17" s="54"/>
      <c r="DH17" s="350" t="str">
        <f>IF('Monitoring Data'!EZ17="","",'Monitoring Data'!EZ17)</f>
        <v/>
      </c>
      <c r="DI17" s="23"/>
      <c r="DJ17" s="23"/>
      <c r="DK17" s="23"/>
      <c r="DL17" s="23"/>
      <c r="DM17" s="350" t="str">
        <f>IF('Monitoring Data'!FG17="","",'Monitoring Data'!FG17)</f>
        <v/>
      </c>
      <c r="DN17" s="23"/>
      <c r="DO17" s="23"/>
      <c r="DP17" s="23"/>
      <c r="DQ17" s="24"/>
      <c r="DR17" s="350" t="str">
        <f>IF('Monitoring Data'!FN17="","",'Monitoring Data'!FN17)</f>
        <v/>
      </c>
      <c r="DS17" s="23"/>
      <c r="DT17" s="23"/>
      <c r="DU17" s="23"/>
      <c r="DV17" s="23"/>
      <c r="DW17" s="350" t="str">
        <f>IF('Monitoring Data'!FU17="","",'Monitoring Data'!FU17)</f>
        <v/>
      </c>
      <c r="DX17" s="23"/>
      <c r="DY17" s="23"/>
      <c r="DZ17" s="23"/>
      <c r="EA17" s="24"/>
      <c r="EB17" s="350" t="str">
        <f>IF('Monitoring Data'!GB17="","",'Monitoring Data'!GB17)</f>
        <v/>
      </c>
      <c r="EC17" s="23"/>
      <c r="ED17" s="23"/>
      <c r="EE17" s="23"/>
      <c r="EF17" s="23"/>
      <c r="EG17" s="350" t="str">
        <f>IF('Monitoring Data'!GI17="","",'Monitoring Data'!GI17)</f>
        <v/>
      </c>
      <c r="EH17" s="23"/>
      <c r="EI17" s="23"/>
      <c r="EJ17" s="23"/>
      <c r="EK17" s="24"/>
      <c r="EL17" s="350" t="str">
        <f>IF('Monitoring Data'!GP17="","",'Monitoring Data'!GP17)</f>
        <v/>
      </c>
      <c r="EM17" s="23"/>
      <c r="EN17" s="23"/>
      <c r="EO17" s="23"/>
      <c r="EP17" s="23"/>
      <c r="EQ17" s="350" t="str">
        <f>IF('Monitoring Data'!GW17="","",'Monitoring Data'!GW17)</f>
        <v/>
      </c>
      <c r="ER17" s="23"/>
      <c r="ES17" s="23"/>
      <c r="ET17" s="23"/>
      <c r="EU17" s="24"/>
      <c r="EV17" s="350" t="str">
        <f>IF('Monitoring Data'!HD17="","",'Monitoring Data'!HD17)</f>
        <v/>
      </c>
      <c r="EW17" s="23"/>
      <c r="EX17" s="23"/>
      <c r="EY17" s="23"/>
      <c r="EZ17" s="23"/>
      <c r="FA17" s="350" t="str">
        <f>IF('Monitoring Data'!HK17="","",'Monitoring Data'!HK17)</f>
        <v/>
      </c>
      <c r="FB17" s="23"/>
      <c r="FC17" s="23"/>
      <c r="FD17" s="23"/>
      <c r="FE17" s="24"/>
      <c r="FF17" s="350" t="str">
        <f>IF('Monitoring Data'!HR17="","",'Monitoring Data'!HR17)</f>
        <v/>
      </c>
      <c r="FG17" s="23"/>
      <c r="FH17" s="23"/>
      <c r="FI17" s="23"/>
      <c r="FJ17" s="23"/>
      <c r="FK17" s="350" t="str">
        <f>IF('Monitoring Data'!HY17="","",'Monitoring Data'!HY17)</f>
        <v/>
      </c>
      <c r="FL17" s="23"/>
      <c r="FM17" s="23"/>
      <c r="FN17" s="23"/>
      <c r="FO17" s="24"/>
      <c r="FP17" s="350" t="str">
        <f>IF('Monitoring Data'!IF17="","",'Monitoring Data'!IF17)</f>
        <v/>
      </c>
      <c r="FQ17" s="23"/>
      <c r="FR17" s="23"/>
      <c r="FS17" s="23"/>
      <c r="FT17" s="23"/>
      <c r="FU17" s="350" t="str">
        <f>IF('Monitoring Data'!IM17="","",'Monitoring Data'!IM17)</f>
        <v/>
      </c>
      <c r="FV17" s="23"/>
      <c r="FW17" s="23"/>
      <c r="FX17" s="23"/>
      <c r="FY17" s="24"/>
      <c r="FZ17" s="350" t="str">
        <f>IF('Monitoring Data'!IT17="","",'Monitoring Data'!IT17)</f>
        <v/>
      </c>
      <c r="GA17" s="23"/>
      <c r="GB17" s="23"/>
      <c r="GC17" s="23"/>
      <c r="GD17" s="24"/>
      <c r="GE17" s="115"/>
    </row>
    <row r="18" spans="1:187" x14ac:dyDescent="0.2">
      <c r="A18" s="81" t="str">
        <f>IF('Monitoring Data'!A18="","",'Monitoring Data'!A18)</f>
        <v/>
      </c>
      <c r="B18" s="350" t="str">
        <f>IF('Monitoring Data'!B18="","",'Monitoring Data'!B18)</f>
        <v/>
      </c>
      <c r="C18" s="53"/>
      <c r="D18" s="53"/>
      <c r="E18" s="53"/>
      <c r="F18" s="53"/>
      <c r="G18" s="350" t="str">
        <f>IF('Monitoring Data'!I18="","",'Monitoring Data'!I18)</f>
        <v/>
      </c>
      <c r="H18" s="53"/>
      <c r="I18" s="53"/>
      <c r="J18" s="53"/>
      <c r="K18" s="54"/>
      <c r="L18" s="350" t="str">
        <f>IF('Monitoring Data'!P18="","",'Monitoring Data'!P18)</f>
        <v/>
      </c>
      <c r="M18" s="53"/>
      <c r="N18" s="53"/>
      <c r="O18" s="53"/>
      <c r="P18" s="54"/>
      <c r="Q18" s="350" t="str">
        <f>IF('Monitoring Data'!W18="","",'Monitoring Data'!W18)</f>
        <v/>
      </c>
      <c r="R18" s="53"/>
      <c r="S18" s="53"/>
      <c r="T18" s="53"/>
      <c r="U18" s="54"/>
      <c r="V18" s="350" t="str">
        <f>IF('Monitoring Data'!AD18="","",'Monitoring Data'!AD18)</f>
        <v/>
      </c>
      <c r="W18" s="53"/>
      <c r="X18" s="53"/>
      <c r="Y18" s="53"/>
      <c r="Z18" s="53"/>
      <c r="AA18" s="350" t="str">
        <f>IF('Monitoring Data'!AK18="","",'Monitoring Data'!AK18)</f>
        <v/>
      </c>
      <c r="AB18" s="53"/>
      <c r="AC18" s="53"/>
      <c r="AD18" s="53"/>
      <c r="AE18" s="54"/>
      <c r="AF18" s="350" t="str">
        <f>IF('Monitoring Data'!AR18="","",'Monitoring Data'!AR18)</f>
        <v/>
      </c>
      <c r="AG18" s="53"/>
      <c r="AH18" s="53"/>
      <c r="AI18" s="53"/>
      <c r="AJ18" s="53"/>
      <c r="AK18" s="350" t="str">
        <f>IF('Monitoring Data'!AY18="","",'Monitoring Data'!AY18)</f>
        <v/>
      </c>
      <c r="AL18" s="53"/>
      <c r="AM18" s="53"/>
      <c r="AN18" s="53"/>
      <c r="AO18" s="54"/>
      <c r="AP18" s="350" t="str">
        <f>IF('Monitoring Data'!BF18="","",'Monitoring Data'!BF18)</f>
        <v/>
      </c>
      <c r="AQ18" s="53"/>
      <c r="AR18" s="53"/>
      <c r="AS18" s="53"/>
      <c r="AT18" s="53"/>
      <c r="AU18" s="350" t="str">
        <f>IF('Monitoring Data'!BM18="","",'Monitoring Data'!BM18)</f>
        <v/>
      </c>
      <c r="AV18" s="53"/>
      <c r="AW18" s="53"/>
      <c r="AX18" s="53"/>
      <c r="AY18" s="54"/>
      <c r="AZ18" s="350" t="str">
        <f>IF('Monitoring Data'!BT18="","",'Monitoring Data'!BT18)</f>
        <v/>
      </c>
      <c r="BA18" s="53"/>
      <c r="BB18" s="53"/>
      <c r="BC18" s="53"/>
      <c r="BD18" s="53"/>
      <c r="BE18" s="350" t="str">
        <f>IF('Monitoring Data'!CA18="","",'Monitoring Data'!CA18)</f>
        <v/>
      </c>
      <c r="BF18" s="53"/>
      <c r="BG18" s="53"/>
      <c r="BH18" s="53"/>
      <c r="BI18" s="54"/>
      <c r="BJ18" s="350" t="str">
        <f>IF('Monitoring Data'!CH18="","",'Monitoring Data'!CH18)</f>
        <v/>
      </c>
      <c r="BK18" s="23"/>
      <c r="BL18" s="23"/>
      <c r="BM18" s="23"/>
      <c r="BN18" s="23"/>
      <c r="BO18" s="350" t="str">
        <f>IF('Monitoring Data'!CO18="","",'Monitoring Data'!CO18)</f>
        <v/>
      </c>
      <c r="BP18" s="23"/>
      <c r="BQ18" s="23"/>
      <c r="BR18" s="23"/>
      <c r="BS18" s="24"/>
      <c r="BT18" s="350" t="str">
        <f>IF('Monitoring Data'!CV18="","",'Monitoring Data'!CV18)</f>
        <v/>
      </c>
      <c r="BU18" s="53"/>
      <c r="BV18" s="23"/>
      <c r="BW18" s="23"/>
      <c r="BX18" s="23"/>
      <c r="BY18" s="350" t="str">
        <f>IF('Monitoring Data'!DC18="","",'Monitoring Data'!DC18)</f>
        <v/>
      </c>
      <c r="BZ18" s="23"/>
      <c r="CA18" s="53"/>
      <c r="CB18" s="53"/>
      <c r="CC18" s="54"/>
      <c r="CD18" s="350" t="str">
        <f>IF('Monitoring Data'!DJ18="","",'Monitoring Data'!DJ18)</f>
        <v/>
      </c>
      <c r="CE18" s="53"/>
      <c r="CF18" s="53"/>
      <c r="CG18" s="53"/>
      <c r="CH18" s="53"/>
      <c r="CI18" s="350" t="str">
        <f>IF('Monitoring Data'!DQ18="","",'Monitoring Data'!DQ18)</f>
        <v/>
      </c>
      <c r="CJ18" s="23"/>
      <c r="CK18" s="23"/>
      <c r="CL18" s="23"/>
      <c r="CM18" s="24"/>
      <c r="CN18" s="350" t="str">
        <f>IF('Monitoring Data'!DX18="","",'Monitoring Data'!DX18)</f>
        <v/>
      </c>
      <c r="CO18" s="23"/>
      <c r="CP18" s="23"/>
      <c r="CQ18" s="23"/>
      <c r="CR18" s="23"/>
      <c r="CS18" s="350" t="str">
        <f>IF('Monitoring Data'!EE18="","",'Monitoring Data'!EE18)</f>
        <v/>
      </c>
      <c r="CT18" s="23"/>
      <c r="CU18" s="23"/>
      <c r="CV18" s="23"/>
      <c r="CW18" s="24"/>
      <c r="CX18" s="350" t="str">
        <f>IF('Monitoring Data'!EL18="","",'Monitoring Data'!EL18)</f>
        <v/>
      </c>
      <c r="CY18" s="23"/>
      <c r="CZ18" s="23"/>
      <c r="DA18" s="23"/>
      <c r="DB18" s="23"/>
      <c r="DC18" s="350" t="str">
        <f>IF('Monitoring Data'!ES18="","",'Monitoring Data'!ES18)</f>
        <v/>
      </c>
      <c r="DD18" s="53"/>
      <c r="DE18" s="53"/>
      <c r="DF18" s="53"/>
      <c r="DG18" s="54"/>
      <c r="DH18" s="350" t="str">
        <f>IF('Monitoring Data'!EZ18="","",'Monitoring Data'!EZ18)</f>
        <v/>
      </c>
      <c r="DI18" s="23"/>
      <c r="DJ18" s="23"/>
      <c r="DK18" s="23"/>
      <c r="DL18" s="23"/>
      <c r="DM18" s="350" t="str">
        <f>IF('Monitoring Data'!FG18="","",'Monitoring Data'!FG18)</f>
        <v/>
      </c>
      <c r="DN18" s="23"/>
      <c r="DO18" s="23"/>
      <c r="DP18" s="23"/>
      <c r="DQ18" s="24"/>
      <c r="DR18" s="350" t="str">
        <f>IF('Monitoring Data'!FN18="","",'Monitoring Data'!FN18)</f>
        <v/>
      </c>
      <c r="DS18" s="23"/>
      <c r="DT18" s="23"/>
      <c r="DU18" s="23"/>
      <c r="DV18" s="23"/>
      <c r="DW18" s="350" t="str">
        <f>IF('Monitoring Data'!FU18="","",'Monitoring Data'!FU18)</f>
        <v/>
      </c>
      <c r="DX18" s="23"/>
      <c r="DY18" s="23"/>
      <c r="DZ18" s="23"/>
      <c r="EA18" s="24"/>
      <c r="EB18" s="350" t="str">
        <f>IF('Monitoring Data'!GB18="","",'Monitoring Data'!GB18)</f>
        <v/>
      </c>
      <c r="EC18" s="23"/>
      <c r="ED18" s="23"/>
      <c r="EE18" s="23"/>
      <c r="EF18" s="23"/>
      <c r="EG18" s="350" t="str">
        <f>IF('Monitoring Data'!GI18="","",'Monitoring Data'!GI18)</f>
        <v/>
      </c>
      <c r="EH18" s="23"/>
      <c r="EI18" s="23"/>
      <c r="EJ18" s="23"/>
      <c r="EK18" s="24"/>
      <c r="EL18" s="350" t="str">
        <f>IF('Monitoring Data'!GP18="","",'Monitoring Data'!GP18)</f>
        <v/>
      </c>
      <c r="EM18" s="23"/>
      <c r="EN18" s="23"/>
      <c r="EO18" s="23"/>
      <c r="EP18" s="23"/>
      <c r="EQ18" s="350" t="str">
        <f>IF('Monitoring Data'!GW18="","",'Monitoring Data'!GW18)</f>
        <v/>
      </c>
      <c r="ER18" s="23"/>
      <c r="ES18" s="23"/>
      <c r="ET18" s="23"/>
      <c r="EU18" s="24"/>
      <c r="EV18" s="350" t="str">
        <f>IF('Monitoring Data'!HD18="","",'Monitoring Data'!HD18)</f>
        <v/>
      </c>
      <c r="EW18" s="23"/>
      <c r="EX18" s="23"/>
      <c r="EY18" s="23"/>
      <c r="EZ18" s="23"/>
      <c r="FA18" s="350" t="str">
        <f>IF('Monitoring Data'!HK18="","",'Monitoring Data'!HK18)</f>
        <v/>
      </c>
      <c r="FB18" s="23"/>
      <c r="FC18" s="23"/>
      <c r="FD18" s="23"/>
      <c r="FE18" s="24"/>
      <c r="FF18" s="350" t="str">
        <f>IF('Monitoring Data'!HR18="","",'Monitoring Data'!HR18)</f>
        <v/>
      </c>
      <c r="FG18" s="23"/>
      <c r="FH18" s="23"/>
      <c r="FI18" s="23"/>
      <c r="FJ18" s="23"/>
      <c r="FK18" s="350" t="str">
        <f>IF('Monitoring Data'!HY18="","",'Monitoring Data'!HY18)</f>
        <v/>
      </c>
      <c r="FL18" s="23"/>
      <c r="FM18" s="23"/>
      <c r="FN18" s="23"/>
      <c r="FO18" s="24"/>
      <c r="FP18" s="350" t="str">
        <f>IF('Monitoring Data'!IF18="","",'Monitoring Data'!IF18)</f>
        <v/>
      </c>
      <c r="FQ18" s="23"/>
      <c r="FR18" s="23"/>
      <c r="FS18" s="23"/>
      <c r="FT18" s="23"/>
      <c r="FU18" s="350" t="str">
        <f>IF('Monitoring Data'!IM18="","",'Monitoring Data'!IM18)</f>
        <v/>
      </c>
      <c r="FV18" s="23"/>
      <c r="FW18" s="23"/>
      <c r="FX18" s="23"/>
      <c r="FY18" s="24"/>
      <c r="FZ18" s="350" t="str">
        <f>IF('Monitoring Data'!IT18="","",'Monitoring Data'!IT18)</f>
        <v/>
      </c>
      <c r="GA18" s="23"/>
      <c r="GB18" s="23"/>
      <c r="GC18" s="23"/>
      <c r="GD18" s="24"/>
      <c r="GE18" s="115"/>
    </row>
    <row r="19" spans="1:187" x14ac:dyDescent="0.2">
      <c r="A19" s="81" t="str">
        <f>IF('Monitoring Data'!A19="","",'Monitoring Data'!A19)</f>
        <v/>
      </c>
      <c r="B19" s="350" t="str">
        <f>IF('Monitoring Data'!B19="","",'Monitoring Data'!B19)</f>
        <v/>
      </c>
      <c r="C19" s="53"/>
      <c r="D19" s="53"/>
      <c r="E19" s="53"/>
      <c r="F19" s="53"/>
      <c r="G19" s="350" t="str">
        <f>IF('Monitoring Data'!I19="","",'Monitoring Data'!I19)</f>
        <v/>
      </c>
      <c r="H19" s="53"/>
      <c r="I19" s="53"/>
      <c r="J19" s="53"/>
      <c r="K19" s="54"/>
      <c r="L19" s="350" t="str">
        <f>IF('Monitoring Data'!P19="","",'Monitoring Data'!P19)</f>
        <v/>
      </c>
      <c r="M19" s="53"/>
      <c r="N19" s="53"/>
      <c r="O19" s="53"/>
      <c r="P19" s="54"/>
      <c r="Q19" s="350" t="str">
        <f>IF('Monitoring Data'!W19="","",'Monitoring Data'!W19)</f>
        <v/>
      </c>
      <c r="R19" s="53"/>
      <c r="S19" s="53"/>
      <c r="T19" s="53"/>
      <c r="U19" s="54"/>
      <c r="V19" s="350" t="str">
        <f>IF('Monitoring Data'!AD19="","",'Monitoring Data'!AD19)</f>
        <v/>
      </c>
      <c r="W19" s="73"/>
      <c r="X19" s="53"/>
      <c r="Y19" s="53"/>
      <c r="Z19" s="53"/>
      <c r="AA19" s="350" t="str">
        <f>IF('Monitoring Data'!AK19="","",'Monitoring Data'!AK19)</f>
        <v/>
      </c>
      <c r="AB19" s="53"/>
      <c r="AC19" s="53"/>
      <c r="AD19" s="53"/>
      <c r="AE19" s="54"/>
      <c r="AF19" s="350" t="str">
        <f>IF('Monitoring Data'!AR19="","",'Monitoring Data'!AR19)</f>
        <v/>
      </c>
      <c r="AG19" s="53"/>
      <c r="AH19" s="53"/>
      <c r="AI19" s="53"/>
      <c r="AJ19" s="53"/>
      <c r="AK19" s="353" t="str">
        <f>IF('Monitoring Data'!AY19="","",'Monitoring Data'!AY19)</f>
        <v/>
      </c>
      <c r="AL19" s="73"/>
      <c r="AM19" s="53"/>
      <c r="AN19" s="53"/>
      <c r="AO19" s="54"/>
      <c r="AP19" s="350" t="str">
        <f>IF('Monitoring Data'!BF19="","",'Monitoring Data'!BF19)</f>
        <v/>
      </c>
      <c r="AQ19" s="53"/>
      <c r="AR19" s="53"/>
      <c r="AS19" s="53"/>
      <c r="AT19" s="53"/>
      <c r="AU19" s="350" t="str">
        <f>IF('Monitoring Data'!BM19="","",'Monitoring Data'!BM19)</f>
        <v/>
      </c>
      <c r="AV19" s="53"/>
      <c r="AW19" s="53"/>
      <c r="AX19" s="53"/>
      <c r="AY19" s="54"/>
      <c r="AZ19" s="350" t="str">
        <f>IF('Monitoring Data'!BT19="","",'Monitoring Data'!BT19)</f>
        <v/>
      </c>
      <c r="BA19" s="53"/>
      <c r="BB19" s="53"/>
      <c r="BC19" s="53"/>
      <c r="BD19" s="53"/>
      <c r="BE19" s="350" t="str">
        <f>IF('Monitoring Data'!CA19="","",'Monitoring Data'!CA19)</f>
        <v/>
      </c>
      <c r="BF19" s="53"/>
      <c r="BG19" s="53"/>
      <c r="BH19" s="53"/>
      <c r="BI19" s="54"/>
      <c r="BJ19" s="350" t="str">
        <f>IF('Monitoring Data'!CH19="","",'Monitoring Data'!CH19)</f>
        <v/>
      </c>
      <c r="BK19" s="23"/>
      <c r="BL19" s="23"/>
      <c r="BM19" s="23"/>
      <c r="BN19" s="23"/>
      <c r="BO19" s="350" t="str">
        <f>IF('Monitoring Data'!CO19="","",'Monitoring Data'!CO19)</f>
        <v/>
      </c>
      <c r="BP19" s="23"/>
      <c r="BQ19" s="23"/>
      <c r="BR19" s="23"/>
      <c r="BS19" s="24"/>
      <c r="BT19" s="350" t="str">
        <f>IF('Monitoring Data'!CV19="","",'Monitoring Data'!CV19)</f>
        <v/>
      </c>
      <c r="BU19" s="53"/>
      <c r="BV19" s="23"/>
      <c r="BW19" s="23"/>
      <c r="BX19" s="23"/>
      <c r="BY19" s="350" t="str">
        <f>IF('Monitoring Data'!DC19="","",'Monitoring Data'!DC19)</f>
        <v/>
      </c>
      <c r="BZ19" s="23"/>
      <c r="CA19" s="53"/>
      <c r="CB19" s="53"/>
      <c r="CC19" s="54"/>
      <c r="CD19" s="350" t="str">
        <f>IF('Monitoring Data'!DJ19="","",'Monitoring Data'!DJ19)</f>
        <v/>
      </c>
      <c r="CE19" s="53"/>
      <c r="CF19" s="53"/>
      <c r="CG19" s="53"/>
      <c r="CH19" s="53"/>
      <c r="CI19" s="350" t="str">
        <f>IF('Monitoring Data'!DQ19="","",'Monitoring Data'!DQ19)</f>
        <v/>
      </c>
      <c r="CJ19" s="23"/>
      <c r="CK19" s="23"/>
      <c r="CL19" s="23"/>
      <c r="CM19" s="24"/>
      <c r="CN19" s="350" t="str">
        <f>IF('Monitoring Data'!DX19="","",'Monitoring Data'!DX19)</f>
        <v/>
      </c>
      <c r="CO19" s="23"/>
      <c r="CP19" s="23"/>
      <c r="CQ19" s="23"/>
      <c r="CR19" s="23"/>
      <c r="CS19" s="350" t="str">
        <f>IF('Monitoring Data'!EE19="","",'Monitoring Data'!EE19)</f>
        <v/>
      </c>
      <c r="CT19" s="23"/>
      <c r="CU19" s="23"/>
      <c r="CV19" s="23"/>
      <c r="CW19" s="24"/>
      <c r="CX19" s="350" t="str">
        <f>IF('Monitoring Data'!EL19="","",'Monitoring Data'!EL19)</f>
        <v/>
      </c>
      <c r="CY19" s="23"/>
      <c r="CZ19" s="23"/>
      <c r="DA19" s="23"/>
      <c r="DB19" s="23"/>
      <c r="DC19" s="350" t="str">
        <f>IF('Monitoring Data'!ES19="","",'Monitoring Data'!ES19)</f>
        <v/>
      </c>
      <c r="DD19" s="53"/>
      <c r="DE19" s="53"/>
      <c r="DF19" s="53"/>
      <c r="DG19" s="54"/>
      <c r="DH19" s="350" t="str">
        <f>IF('Monitoring Data'!EZ19="","",'Monitoring Data'!EZ19)</f>
        <v/>
      </c>
      <c r="DI19" s="23"/>
      <c r="DJ19" s="23"/>
      <c r="DK19" s="23"/>
      <c r="DL19" s="23"/>
      <c r="DM19" s="350" t="str">
        <f>IF('Monitoring Data'!FG19="","",'Monitoring Data'!FG19)</f>
        <v/>
      </c>
      <c r="DN19" s="23"/>
      <c r="DO19" s="23"/>
      <c r="DP19" s="23"/>
      <c r="DQ19" s="24"/>
      <c r="DR19" s="350" t="str">
        <f>IF('Monitoring Data'!FN19="","",'Monitoring Data'!FN19)</f>
        <v/>
      </c>
      <c r="DS19" s="23"/>
      <c r="DT19" s="23"/>
      <c r="DU19" s="23"/>
      <c r="DV19" s="23"/>
      <c r="DW19" s="350" t="str">
        <f>IF('Monitoring Data'!FU19="","",'Monitoring Data'!FU19)</f>
        <v/>
      </c>
      <c r="DX19" s="23"/>
      <c r="DY19" s="23"/>
      <c r="DZ19" s="23"/>
      <c r="EA19" s="24"/>
      <c r="EB19" s="350" t="str">
        <f>IF('Monitoring Data'!GB19="","",'Monitoring Data'!GB19)</f>
        <v/>
      </c>
      <c r="EC19" s="23"/>
      <c r="ED19" s="23"/>
      <c r="EE19" s="23"/>
      <c r="EF19" s="23"/>
      <c r="EG19" s="350" t="str">
        <f>IF('Monitoring Data'!GI19="","",'Monitoring Data'!GI19)</f>
        <v/>
      </c>
      <c r="EH19" s="23"/>
      <c r="EI19" s="23"/>
      <c r="EJ19" s="23"/>
      <c r="EK19" s="24"/>
      <c r="EL19" s="350" t="str">
        <f>IF('Monitoring Data'!GP19="","",'Monitoring Data'!GP19)</f>
        <v/>
      </c>
      <c r="EM19" s="23"/>
      <c r="EN19" s="23"/>
      <c r="EO19" s="23"/>
      <c r="EP19" s="23"/>
      <c r="EQ19" s="350" t="str">
        <f>IF('Monitoring Data'!GW19="","",'Monitoring Data'!GW19)</f>
        <v/>
      </c>
      <c r="ER19" s="23"/>
      <c r="ES19" s="23"/>
      <c r="ET19" s="23"/>
      <c r="EU19" s="24"/>
      <c r="EV19" s="350" t="str">
        <f>IF('Monitoring Data'!HD19="","",'Monitoring Data'!HD19)</f>
        <v/>
      </c>
      <c r="EW19" s="23"/>
      <c r="EX19" s="23"/>
      <c r="EY19" s="23"/>
      <c r="EZ19" s="23"/>
      <c r="FA19" s="350" t="str">
        <f>IF('Monitoring Data'!HK19="","",'Monitoring Data'!HK19)</f>
        <v/>
      </c>
      <c r="FB19" s="23"/>
      <c r="FC19" s="23"/>
      <c r="FD19" s="23"/>
      <c r="FE19" s="24"/>
      <c r="FF19" s="350" t="str">
        <f>IF('Monitoring Data'!HR19="","",'Monitoring Data'!HR19)</f>
        <v/>
      </c>
      <c r="FG19" s="23"/>
      <c r="FH19" s="23"/>
      <c r="FI19" s="23"/>
      <c r="FJ19" s="23"/>
      <c r="FK19" s="350" t="str">
        <f>IF('Monitoring Data'!HY19="","",'Monitoring Data'!HY19)</f>
        <v/>
      </c>
      <c r="FL19" s="23"/>
      <c r="FM19" s="23"/>
      <c r="FN19" s="23"/>
      <c r="FO19" s="24"/>
      <c r="FP19" s="350" t="str">
        <f>IF('Monitoring Data'!IF19="","",'Monitoring Data'!IF19)</f>
        <v/>
      </c>
      <c r="FQ19" s="23"/>
      <c r="FR19" s="23"/>
      <c r="FS19" s="23"/>
      <c r="FT19" s="23"/>
      <c r="FU19" s="350" t="str">
        <f>IF('Monitoring Data'!IM19="","",'Monitoring Data'!IM19)</f>
        <v/>
      </c>
      <c r="FV19" s="23"/>
      <c r="FW19" s="23"/>
      <c r="FX19" s="23"/>
      <c r="FY19" s="24"/>
      <c r="FZ19" s="350" t="str">
        <f>IF('Monitoring Data'!IT19="","",'Monitoring Data'!IT19)</f>
        <v/>
      </c>
      <c r="GA19" s="23"/>
      <c r="GB19" s="23"/>
      <c r="GC19" s="23"/>
      <c r="GD19" s="24"/>
      <c r="GE19" s="115"/>
    </row>
    <row r="20" spans="1:187" x14ac:dyDescent="0.2">
      <c r="A20" s="81" t="str">
        <f>IF('Monitoring Data'!A20="","",'Monitoring Data'!A20)</f>
        <v/>
      </c>
      <c r="B20" s="350" t="str">
        <f>IF('Monitoring Data'!B20="","",'Monitoring Data'!B20)</f>
        <v/>
      </c>
      <c r="C20" s="53"/>
      <c r="D20" s="53"/>
      <c r="E20" s="53"/>
      <c r="F20" s="53"/>
      <c r="G20" s="350" t="str">
        <f>IF('Monitoring Data'!I20="","",'Monitoring Data'!I20)</f>
        <v/>
      </c>
      <c r="H20" s="53"/>
      <c r="I20" s="53"/>
      <c r="J20" s="53"/>
      <c r="K20" s="54"/>
      <c r="L20" s="350" t="str">
        <f>IF('Monitoring Data'!P20="","",'Monitoring Data'!P20)</f>
        <v/>
      </c>
      <c r="M20" s="53"/>
      <c r="N20" s="53"/>
      <c r="O20" s="53"/>
      <c r="P20" s="54"/>
      <c r="Q20" s="350" t="str">
        <f>IF('Monitoring Data'!W20="","",'Monitoring Data'!W20)</f>
        <v/>
      </c>
      <c r="R20" s="53"/>
      <c r="S20" s="53"/>
      <c r="T20" s="53"/>
      <c r="U20" s="54"/>
      <c r="V20" s="350" t="str">
        <f>IF('Monitoring Data'!AD20="","",'Monitoring Data'!AD20)</f>
        <v/>
      </c>
      <c r="W20" s="53"/>
      <c r="X20" s="53"/>
      <c r="Y20" s="53"/>
      <c r="Z20" s="53"/>
      <c r="AA20" s="350" t="str">
        <f>IF('Monitoring Data'!AK20="","",'Monitoring Data'!AK20)</f>
        <v/>
      </c>
      <c r="AB20" s="53"/>
      <c r="AC20" s="53"/>
      <c r="AD20" s="53"/>
      <c r="AE20" s="54"/>
      <c r="AF20" s="350" t="str">
        <f>IF('Monitoring Data'!AR20="","",'Monitoring Data'!AR20)</f>
        <v/>
      </c>
      <c r="AG20" s="53"/>
      <c r="AH20" s="53"/>
      <c r="AI20" s="53"/>
      <c r="AJ20" s="53"/>
      <c r="AK20" s="350" t="str">
        <f>IF('Monitoring Data'!AY20="","",'Monitoring Data'!AY20)</f>
        <v/>
      </c>
      <c r="AL20" s="53"/>
      <c r="AM20" s="53"/>
      <c r="AN20" s="53"/>
      <c r="AO20" s="54"/>
      <c r="AP20" s="350" t="str">
        <f>IF('Monitoring Data'!BF20="","",'Monitoring Data'!BF20)</f>
        <v/>
      </c>
      <c r="AQ20" s="53"/>
      <c r="AR20" s="53"/>
      <c r="AS20" s="53"/>
      <c r="AT20" s="53"/>
      <c r="AU20" s="350" t="str">
        <f>IF('Monitoring Data'!BM20="","",'Monitoring Data'!BM20)</f>
        <v/>
      </c>
      <c r="AV20" s="53"/>
      <c r="AW20" s="53"/>
      <c r="AX20" s="53"/>
      <c r="AY20" s="54"/>
      <c r="AZ20" s="350" t="str">
        <f>IF('Monitoring Data'!BT20="","",'Monitoring Data'!BT20)</f>
        <v/>
      </c>
      <c r="BA20" s="53"/>
      <c r="BB20" s="53"/>
      <c r="BC20" s="53"/>
      <c r="BD20" s="53"/>
      <c r="BE20" s="350" t="str">
        <f>IF('Monitoring Data'!CA20="","",'Monitoring Data'!CA20)</f>
        <v/>
      </c>
      <c r="BF20" s="53"/>
      <c r="BG20" s="53"/>
      <c r="BH20" s="53"/>
      <c r="BI20" s="54"/>
      <c r="BJ20" s="350" t="str">
        <f>IF('Monitoring Data'!CH20="","",'Monitoring Data'!CH20)</f>
        <v/>
      </c>
      <c r="BK20" s="23"/>
      <c r="BL20" s="23"/>
      <c r="BM20" s="23"/>
      <c r="BN20" s="23"/>
      <c r="BO20" s="350" t="str">
        <f>IF('Monitoring Data'!CO20="","",'Monitoring Data'!CO20)</f>
        <v/>
      </c>
      <c r="BP20" s="23"/>
      <c r="BQ20" s="23"/>
      <c r="BR20" s="23"/>
      <c r="BS20" s="24"/>
      <c r="BT20" s="350" t="str">
        <f>IF('Monitoring Data'!CV20="","",'Monitoring Data'!CV20)</f>
        <v/>
      </c>
      <c r="BU20" s="53"/>
      <c r="BV20" s="23"/>
      <c r="BW20" s="23"/>
      <c r="BX20" s="23"/>
      <c r="BY20" s="350" t="str">
        <f>IF('Monitoring Data'!DC20="","",'Monitoring Data'!DC20)</f>
        <v/>
      </c>
      <c r="BZ20" s="23"/>
      <c r="CA20" s="53"/>
      <c r="CB20" s="53"/>
      <c r="CC20" s="54"/>
      <c r="CD20" s="350" t="str">
        <f>IF('Monitoring Data'!DJ20="","",'Monitoring Data'!DJ20)</f>
        <v/>
      </c>
      <c r="CE20" s="53"/>
      <c r="CF20" s="53"/>
      <c r="CG20" s="53"/>
      <c r="CH20" s="53"/>
      <c r="CI20" s="350" t="str">
        <f>IF('Monitoring Data'!DQ20="","",'Monitoring Data'!DQ20)</f>
        <v/>
      </c>
      <c r="CJ20" s="23"/>
      <c r="CK20" s="23"/>
      <c r="CL20" s="23"/>
      <c r="CM20" s="24"/>
      <c r="CN20" s="350" t="str">
        <f>IF('Monitoring Data'!DX20="","",'Monitoring Data'!DX20)</f>
        <v/>
      </c>
      <c r="CO20" s="23"/>
      <c r="CP20" s="23"/>
      <c r="CQ20" s="23"/>
      <c r="CR20" s="23"/>
      <c r="CS20" s="350" t="str">
        <f>IF('Monitoring Data'!EE20="","",'Monitoring Data'!EE20)</f>
        <v/>
      </c>
      <c r="CT20" s="23"/>
      <c r="CU20" s="23"/>
      <c r="CV20" s="23"/>
      <c r="CW20" s="24"/>
      <c r="CX20" s="350" t="str">
        <f>IF('Monitoring Data'!EL20="","",'Monitoring Data'!EL20)</f>
        <v/>
      </c>
      <c r="CY20" s="23"/>
      <c r="CZ20" s="23"/>
      <c r="DA20" s="23"/>
      <c r="DB20" s="23"/>
      <c r="DC20" s="350" t="str">
        <f>IF('Monitoring Data'!ES20="","",'Monitoring Data'!ES20)</f>
        <v/>
      </c>
      <c r="DD20" s="53"/>
      <c r="DE20" s="53"/>
      <c r="DF20" s="53"/>
      <c r="DG20" s="54"/>
      <c r="DH20" s="350" t="str">
        <f>IF('Monitoring Data'!EZ20="","",'Monitoring Data'!EZ20)</f>
        <v/>
      </c>
      <c r="DI20" s="23"/>
      <c r="DJ20" s="23"/>
      <c r="DK20" s="23"/>
      <c r="DL20" s="23"/>
      <c r="DM20" s="350" t="str">
        <f>IF('Monitoring Data'!FG20="","",'Monitoring Data'!FG20)</f>
        <v/>
      </c>
      <c r="DN20" s="23"/>
      <c r="DO20" s="23"/>
      <c r="DP20" s="23"/>
      <c r="DQ20" s="24"/>
      <c r="DR20" s="350" t="str">
        <f>IF('Monitoring Data'!FN20="","",'Monitoring Data'!FN20)</f>
        <v/>
      </c>
      <c r="DS20" s="23"/>
      <c r="DT20" s="23"/>
      <c r="DU20" s="23"/>
      <c r="DV20" s="23"/>
      <c r="DW20" s="350" t="str">
        <f>IF('Monitoring Data'!FU20="","",'Monitoring Data'!FU20)</f>
        <v/>
      </c>
      <c r="DX20" s="23"/>
      <c r="DY20" s="23"/>
      <c r="DZ20" s="23"/>
      <c r="EA20" s="24"/>
      <c r="EB20" s="350" t="str">
        <f>IF('Monitoring Data'!GB20="","",'Monitoring Data'!GB20)</f>
        <v/>
      </c>
      <c r="EC20" s="23"/>
      <c r="ED20" s="23"/>
      <c r="EE20" s="23"/>
      <c r="EF20" s="23"/>
      <c r="EG20" s="350" t="str">
        <f>IF('Monitoring Data'!GI20="","",'Monitoring Data'!GI20)</f>
        <v/>
      </c>
      <c r="EH20" s="23"/>
      <c r="EI20" s="23"/>
      <c r="EJ20" s="23"/>
      <c r="EK20" s="24"/>
      <c r="EL20" s="350" t="str">
        <f>IF('Monitoring Data'!GP20="","",'Monitoring Data'!GP20)</f>
        <v/>
      </c>
      <c r="EM20" s="23"/>
      <c r="EN20" s="23"/>
      <c r="EO20" s="23"/>
      <c r="EP20" s="23"/>
      <c r="EQ20" s="350" t="str">
        <f>IF('Monitoring Data'!GW20="","",'Monitoring Data'!GW20)</f>
        <v/>
      </c>
      <c r="ER20" s="23"/>
      <c r="ES20" s="23"/>
      <c r="ET20" s="23"/>
      <c r="EU20" s="24"/>
      <c r="EV20" s="350" t="str">
        <f>IF('Monitoring Data'!HD20="","",'Monitoring Data'!HD20)</f>
        <v/>
      </c>
      <c r="EW20" s="23"/>
      <c r="EX20" s="23"/>
      <c r="EY20" s="23"/>
      <c r="EZ20" s="23"/>
      <c r="FA20" s="350" t="str">
        <f>IF('Monitoring Data'!HK20="","",'Monitoring Data'!HK20)</f>
        <v/>
      </c>
      <c r="FB20" s="23"/>
      <c r="FC20" s="23"/>
      <c r="FD20" s="23"/>
      <c r="FE20" s="24"/>
      <c r="FF20" s="350" t="str">
        <f>IF('Monitoring Data'!HR20="","",'Monitoring Data'!HR20)</f>
        <v/>
      </c>
      <c r="FG20" s="23"/>
      <c r="FH20" s="23"/>
      <c r="FI20" s="23"/>
      <c r="FJ20" s="23"/>
      <c r="FK20" s="350" t="str">
        <f>IF('Monitoring Data'!HY20="","",'Monitoring Data'!HY20)</f>
        <v/>
      </c>
      <c r="FL20" s="23"/>
      <c r="FM20" s="23"/>
      <c r="FN20" s="23"/>
      <c r="FO20" s="24"/>
      <c r="FP20" s="350" t="str">
        <f>IF('Monitoring Data'!IF20="","",'Monitoring Data'!IF20)</f>
        <v/>
      </c>
      <c r="FQ20" s="23"/>
      <c r="FR20" s="23"/>
      <c r="FS20" s="23"/>
      <c r="FT20" s="23"/>
      <c r="FU20" s="350" t="str">
        <f>IF('Monitoring Data'!IM20="","",'Monitoring Data'!IM20)</f>
        <v/>
      </c>
      <c r="FV20" s="23"/>
      <c r="FW20" s="23"/>
      <c r="FX20" s="23"/>
      <c r="FY20" s="24"/>
      <c r="FZ20" s="350" t="str">
        <f>IF('Monitoring Data'!IT20="","",'Monitoring Data'!IT20)</f>
        <v/>
      </c>
      <c r="GA20" s="23"/>
      <c r="GB20" s="23"/>
      <c r="GC20" s="23"/>
      <c r="GD20" s="24"/>
      <c r="GE20" s="115"/>
    </row>
    <row r="21" spans="1:187" x14ac:dyDescent="0.2">
      <c r="A21" s="81" t="str">
        <f>IF('Monitoring Data'!A21="","",'Monitoring Data'!A21)</f>
        <v/>
      </c>
      <c r="B21" s="350" t="str">
        <f>IF('Monitoring Data'!B21="","",'Monitoring Data'!B21)</f>
        <v/>
      </c>
      <c r="C21" s="53"/>
      <c r="D21" s="53"/>
      <c r="E21" s="53"/>
      <c r="F21" s="53"/>
      <c r="G21" s="350" t="str">
        <f>IF('Monitoring Data'!I21="","",'Monitoring Data'!I21)</f>
        <v/>
      </c>
      <c r="H21" s="53"/>
      <c r="I21" s="53"/>
      <c r="J21" s="53"/>
      <c r="K21" s="54"/>
      <c r="L21" s="350" t="str">
        <f>IF('Monitoring Data'!P21="","",'Monitoring Data'!P21)</f>
        <v/>
      </c>
      <c r="M21" s="53"/>
      <c r="N21" s="53"/>
      <c r="O21" s="53"/>
      <c r="P21" s="54"/>
      <c r="Q21" s="350" t="str">
        <f>IF('Monitoring Data'!W21="","",'Monitoring Data'!W21)</f>
        <v/>
      </c>
      <c r="R21" s="53"/>
      <c r="S21" s="53"/>
      <c r="T21" s="53"/>
      <c r="U21" s="54"/>
      <c r="V21" s="350" t="str">
        <f>IF('Monitoring Data'!AD21="","",'Monitoring Data'!AD21)</f>
        <v/>
      </c>
      <c r="W21" s="53"/>
      <c r="X21" s="53"/>
      <c r="Y21" s="53"/>
      <c r="Z21" s="53"/>
      <c r="AA21" s="350" t="str">
        <f>IF('Monitoring Data'!AK21="","",'Monitoring Data'!AK21)</f>
        <v/>
      </c>
      <c r="AB21" s="53"/>
      <c r="AC21" s="53"/>
      <c r="AD21" s="53"/>
      <c r="AE21" s="54"/>
      <c r="AF21" s="350" t="str">
        <f>IF('Monitoring Data'!AR21="","",'Monitoring Data'!AR21)</f>
        <v/>
      </c>
      <c r="AG21" s="53"/>
      <c r="AH21" s="53"/>
      <c r="AI21" s="53"/>
      <c r="AJ21" s="53"/>
      <c r="AK21" s="350" t="str">
        <f>IF('Monitoring Data'!AY21="","",'Monitoring Data'!AY21)</f>
        <v/>
      </c>
      <c r="AL21" s="53"/>
      <c r="AM21" s="53"/>
      <c r="AN21" s="53"/>
      <c r="AO21" s="54"/>
      <c r="AP21" s="350" t="str">
        <f>IF('Monitoring Data'!BF21="","",'Monitoring Data'!BF21)</f>
        <v/>
      </c>
      <c r="AQ21" s="53"/>
      <c r="AR21" s="53"/>
      <c r="AS21" s="53"/>
      <c r="AT21" s="53"/>
      <c r="AU21" s="350" t="str">
        <f>IF('Monitoring Data'!BM21="","",'Monitoring Data'!BM21)</f>
        <v/>
      </c>
      <c r="AV21" s="53"/>
      <c r="AW21" s="53"/>
      <c r="AX21" s="53"/>
      <c r="AY21" s="54"/>
      <c r="AZ21" s="350" t="str">
        <f>IF('Monitoring Data'!BT21="","",'Monitoring Data'!BT21)</f>
        <v/>
      </c>
      <c r="BA21" s="53"/>
      <c r="BB21" s="53"/>
      <c r="BC21" s="53"/>
      <c r="BD21" s="53"/>
      <c r="BE21" s="350" t="str">
        <f>IF('Monitoring Data'!CA21="","",'Monitoring Data'!CA21)</f>
        <v/>
      </c>
      <c r="BF21" s="53"/>
      <c r="BG21" s="53"/>
      <c r="BH21" s="53"/>
      <c r="BI21" s="54"/>
      <c r="BJ21" s="350" t="str">
        <f>IF('Monitoring Data'!CH21="","",'Monitoring Data'!CH21)</f>
        <v/>
      </c>
      <c r="BK21" s="23"/>
      <c r="BL21" s="23"/>
      <c r="BM21" s="23"/>
      <c r="BN21" s="23"/>
      <c r="BO21" s="350" t="str">
        <f>IF('Monitoring Data'!CO21="","",'Monitoring Data'!CO21)</f>
        <v/>
      </c>
      <c r="BP21" s="23"/>
      <c r="BQ21" s="23"/>
      <c r="BR21" s="23"/>
      <c r="BS21" s="24"/>
      <c r="BT21" s="350" t="str">
        <f>IF('Monitoring Data'!CV21="","",'Monitoring Data'!CV21)</f>
        <v/>
      </c>
      <c r="BU21" s="53"/>
      <c r="BV21" s="23"/>
      <c r="BW21" s="23"/>
      <c r="BX21" s="23"/>
      <c r="BY21" s="350" t="str">
        <f>IF('Monitoring Data'!DC21="","",'Monitoring Data'!DC21)</f>
        <v/>
      </c>
      <c r="BZ21" s="23"/>
      <c r="CA21" s="53"/>
      <c r="CB21" s="53"/>
      <c r="CC21" s="54"/>
      <c r="CD21" s="350" t="str">
        <f>IF('Monitoring Data'!DJ21="","",'Monitoring Data'!DJ21)</f>
        <v/>
      </c>
      <c r="CE21" s="53"/>
      <c r="CF21" s="53"/>
      <c r="CG21" s="53"/>
      <c r="CH21" s="53"/>
      <c r="CI21" s="350" t="str">
        <f>IF('Monitoring Data'!DQ21="","",'Monitoring Data'!DQ21)</f>
        <v/>
      </c>
      <c r="CJ21" s="23"/>
      <c r="CK21" s="23"/>
      <c r="CL21" s="23"/>
      <c r="CM21" s="24"/>
      <c r="CN21" s="350" t="str">
        <f>IF('Monitoring Data'!DX21="","",'Monitoring Data'!DX21)</f>
        <v/>
      </c>
      <c r="CO21" s="23"/>
      <c r="CP21" s="23"/>
      <c r="CQ21" s="23"/>
      <c r="CR21" s="23"/>
      <c r="CS21" s="350" t="str">
        <f>IF('Monitoring Data'!EE21="","",'Monitoring Data'!EE21)</f>
        <v/>
      </c>
      <c r="CT21" s="23"/>
      <c r="CU21" s="23"/>
      <c r="CV21" s="23"/>
      <c r="CW21" s="24"/>
      <c r="CX21" s="350" t="str">
        <f>IF('Monitoring Data'!EL21="","",'Monitoring Data'!EL21)</f>
        <v/>
      </c>
      <c r="CY21" s="23"/>
      <c r="CZ21" s="23"/>
      <c r="DA21" s="23"/>
      <c r="DB21" s="23"/>
      <c r="DC21" s="350" t="str">
        <f>IF('Monitoring Data'!ES21="","",'Monitoring Data'!ES21)</f>
        <v/>
      </c>
      <c r="DD21" s="53"/>
      <c r="DE21" s="53"/>
      <c r="DF21" s="53"/>
      <c r="DG21" s="54"/>
      <c r="DH21" s="350" t="str">
        <f>IF('Monitoring Data'!EZ21="","",'Monitoring Data'!EZ21)</f>
        <v/>
      </c>
      <c r="DI21" s="23"/>
      <c r="DJ21" s="23"/>
      <c r="DK21" s="23"/>
      <c r="DL21" s="23"/>
      <c r="DM21" s="350" t="str">
        <f>IF('Monitoring Data'!FG21="","",'Monitoring Data'!FG21)</f>
        <v/>
      </c>
      <c r="DN21" s="23"/>
      <c r="DO21" s="23"/>
      <c r="DP21" s="23"/>
      <c r="DQ21" s="24"/>
      <c r="DR21" s="350" t="str">
        <f>IF('Monitoring Data'!FN21="","",'Monitoring Data'!FN21)</f>
        <v/>
      </c>
      <c r="DS21" s="23"/>
      <c r="DT21" s="23"/>
      <c r="DU21" s="23"/>
      <c r="DV21" s="23"/>
      <c r="DW21" s="350" t="str">
        <f>IF('Monitoring Data'!FU21="","",'Monitoring Data'!FU21)</f>
        <v/>
      </c>
      <c r="DX21" s="23"/>
      <c r="DY21" s="23"/>
      <c r="DZ21" s="23"/>
      <c r="EA21" s="24"/>
      <c r="EB21" s="350" t="str">
        <f>IF('Monitoring Data'!GB21="","",'Monitoring Data'!GB21)</f>
        <v/>
      </c>
      <c r="EC21" s="23"/>
      <c r="ED21" s="23"/>
      <c r="EE21" s="23"/>
      <c r="EF21" s="23"/>
      <c r="EG21" s="350" t="str">
        <f>IF('Monitoring Data'!GI21="","",'Monitoring Data'!GI21)</f>
        <v/>
      </c>
      <c r="EH21" s="23"/>
      <c r="EI21" s="23"/>
      <c r="EJ21" s="23"/>
      <c r="EK21" s="24"/>
      <c r="EL21" s="350" t="str">
        <f>IF('Monitoring Data'!GP21="","",'Monitoring Data'!GP21)</f>
        <v/>
      </c>
      <c r="EM21" s="23"/>
      <c r="EN21" s="23"/>
      <c r="EO21" s="23"/>
      <c r="EP21" s="23"/>
      <c r="EQ21" s="350" t="str">
        <f>IF('Monitoring Data'!GW21="","",'Monitoring Data'!GW21)</f>
        <v/>
      </c>
      <c r="ER21" s="23"/>
      <c r="ES21" s="23"/>
      <c r="ET21" s="23"/>
      <c r="EU21" s="24"/>
      <c r="EV21" s="350" t="str">
        <f>IF('Monitoring Data'!HD21="","",'Monitoring Data'!HD21)</f>
        <v/>
      </c>
      <c r="EW21" s="23"/>
      <c r="EX21" s="23"/>
      <c r="EY21" s="23"/>
      <c r="EZ21" s="23"/>
      <c r="FA21" s="350" t="str">
        <f>IF('Monitoring Data'!HK21="","",'Monitoring Data'!HK21)</f>
        <v/>
      </c>
      <c r="FB21" s="23"/>
      <c r="FC21" s="23"/>
      <c r="FD21" s="23"/>
      <c r="FE21" s="24"/>
      <c r="FF21" s="350" t="str">
        <f>IF('Monitoring Data'!HR21="","",'Monitoring Data'!HR21)</f>
        <v/>
      </c>
      <c r="FG21" s="23"/>
      <c r="FH21" s="23"/>
      <c r="FI21" s="23"/>
      <c r="FJ21" s="23"/>
      <c r="FK21" s="350" t="str">
        <f>IF('Monitoring Data'!HY21="","",'Monitoring Data'!HY21)</f>
        <v/>
      </c>
      <c r="FL21" s="23"/>
      <c r="FM21" s="23"/>
      <c r="FN21" s="23"/>
      <c r="FO21" s="24"/>
      <c r="FP21" s="350" t="str">
        <f>IF('Monitoring Data'!IF21="","",'Monitoring Data'!IF21)</f>
        <v/>
      </c>
      <c r="FQ21" s="23"/>
      <c r="FR21" s="23"/>
      <c r="FS21" s="23"/>
      <c r="FT21" s="23"/>
      <c r="FU21" s="350" t="str">
        <f>IF('Monitoring Data'!IM21="","",'Monitoring Data'!IM21)</f>
        <v/>
      </c>
      <c r="FV21" s="23"/>
      <c r="FW21" s="23"/>
      <c r="FX21" s="23"/>
      <c r="FY21" s="24"/>
      <c r="FZ21" s="350" t="str">
        <f>IF('Monitoring Data'!IT21="","",'Monitoring Data'!IT21)</f>
        <v/>
      </c>
      <c r="GA21" s="23"/>
      <c r="GB21" s="23"/>
      <c r="GC21" s="23"/>
      <c r="GD21" s="24"/>
      <c r="GE21" s="115"/>
    </row>
    <row r="22" spans="1:187" x14ac:dyDescent="0.2">
      <c r="A22" s="81" t="str">
        <f>IF('Monitoring Data'!A22="","",'Monitoring Data'!A22)</f>
        <v/>
      </c>
      <c r="B22" s="350" t="str">
        <f>IF('Monitoring Data'!B22="","",'Monitoring Data'!B22)</f>
        <v/>
      </c>
      <c r="C22" s="53"/>
      <c r="D22" s="53"/>
      <c r="E22" s="53"/>
      <c r="F22" s="53"/>
      <c r="G22" s="350" t="str">
        <f>IF('Monitoring Data'!I22="","",'Monitoring Data'!I22)</f>
        <v/>
      </c>
      <c r="H22" s="53"/>
      <c r="I22" s="53"/>
      <c r="J22" s="53"/>
      <c r="K22" s="54"/>
      <c r="L22" s="350" t="str">
        <f>IF('Monitoring Data'!P22="","",'Monitoring Data'!P22)</f>
        <v/>
      </c>
      <c r="M22" s="53"/>
      <c r="N22" s="53"/>
      <c r="O22" s="53"/>
      <c r="P22" s="54"/>
      <c r="Q22" s="350" t="str">
        <f>IF('Monitoring Data'!W22="","",'Monitoring Data'!W22)</f>
        <v/>
      </c>
      <c r="R22" s="53"/>
      <c r="S22" s="53"/>
      <c r="T22" s="53"/>
      <c r="U22" s="54"/>
      <c r="V22" s="350" t="str">
        <f>IF('Monitoring Data'!AD22="","",'Monitoring Data'!AD22)</f>
        <v/>
      </c>
      <c r="W22" s="53"/>
      <c r="X22" s="53"/>
      <c r="Y22" s="53"/>
      <c r="Z22" s="53"/>
      <c r="AA22" s="350" t="str">
        <f>IF('Monitoring Data'!AK22="","",'Monitoring Data'!AK22)</f>
        <v/>
      </c>
      <c r="AB22" s="53"/>
      <c r="AC22" s="53"/>
      <c r="AD22" s="53"/>
      <c r="AE22" s="54"/>
      <c r="AF22" s="350" t="str">
        <f>IF('Monitoring Data'!AR22="","",'Monitoring Data'!AR22)</f>
        <v/>
      </c>
      <c r="AG22" s="53"/>
      <c r="AH22" s="53"/>
      <c r="AI22" s="53"/>
      <c r="AJ22" s="53"/>
      <c r="AK22" s="350" t="str">
        <f>IF('Monitoring Data'!AY22="","",'Monitoring Data'!AY22)</f>
        <v/>
      </c>
      <c r="AL22" s="53"/>
      <c r="AM22" s="53"/>
      <c r="AN22" s="53"/>
      <c r="AO22" s="54"/>
      <c r="AP22" s="353" t="str">
        <f>IF('Monitoring Data'!BF22="","",'Monitoring Data'!BF22)</f>
        <v/>
      </c>
      <c r="AQ22" s="53"/>
      <c r="AR22" s="53"/>
      <c r="AS22" s="53"/>
      <c r="AT22" s="53"/>
      <c r="AU22" s="350" t="str">
        <f>IF('Monitoring Data'!BM22="","",'Monitoring Data'!BM22)</f>
        <v/>
      </c>
      <c r="AV22" s="53"/>
      <c r="AW22" s="53"/>
      <c r="AX22" s="53"/>
      <c r="AY22" s="54"/>
      <c r="AZ22" s="350" t="str">
        <f>IF('Monitoring Data'!BT22="","",'Monitoring Data'!BT22)</f>
        <v/>
      </c>
      <c r="BA22" s="53"/>
      <c r="BB22" s="53"/>
      <c r="BC22" s="53"/>
      <c r="BD22" s="53"/>
      <c r="BE22" s="350" t="str">
        <f>IF('Monitoring Data'!CA22="","",'Monitoring Data'!CA22)</f>
        <v/>
      </c>
      <c r="BF22" s="53"/>
      <c r="BG22" s="53"/>
      <c r="BH22" s="53"/>
      <c r="BI22" s="54"/>
      <c r="BJ22" s="350" t="str">
        <f>IF('Monitoring Data'!CH22="","",'Monitoring Data'!CH22)</f>
        <v/>
      </c>
      <c r="BK22" s="23"/>
      <c r="BL22" s="23"/>
      <c r="BM22" s="23"/>
      <c r="BN22" s="23"/>
      <c r="BO22" s="350" t="str">
        <f>IF('Monitoring Data'!CO22="","",'Monitoring Data'!CO22)</f>
        <v/>
      </c>
      <c r="BP22" s="23"/>
      <c r="BQ22" s="23"/>
      <c r="BR22" s="23"/>
      <c r="BS22" s="24"/>
      <c r="BT22" s="350" t="str">
        <f>IF('Monitoring Data'!CV22="","",'Monitoring Data'!CV22)</f>
        <v/>
      </c>
      <c r="BU22" s="53"/>
      <c r="BV22" s="23"/>
      <c r="BW22" s="23"/>
      <c r="BX22" s="23"/>
      <c r="BY22" s="350" t="str">
        <f>IF('Monitoring Data'!DC22="","",'Monitoring Data'!DC22)</f>
        <v/>
      </c>
      <c r="BZ22" s="23"/>
      <c r="CA22" s="53"/>
      <c r="CB22" s="53"/>
      <c r="CC22" s="54"/>
      <c r="CD22" s="350" t="str">
        <f>IF('Monitoring Data'!DJ22="","",'Monitoring Data'!DJ22)</f>
        <v/>
      </c>
      <c r="CE22" s="53"/>
      <c r="CF22" s="53"/>
      <c r="CG22" s="53"/>
      <c r="CH22" s="53"/>
      <c r="CI22" s="350" t="str">
        <f>IF('Monitoring Data'!DQ22="","",'Monitoring Data'!DQ22)</f>
        <v/>
      </c>
      <c r="CJ22" s="23"/>
      <c r="CK22" s="23"/>
      <c r="CL22" s="23"/>
      <c r="CM22" s="24"/>
      <c r="CN22" s="350" t="str">
        <f>IF('Monitoring Data'!DX22="","",'Monitoring Data'!DX22)</f>
        <v/>
      </c>
      <c r="CO22" s="23"/>
      <c r="CP22" s="23"/>
      <c r="CQ22" s="23"/>
      <c r="CR22" s="23"/>
      <c r="CS22" s="350" t="str">
        <f>IF('Monitoring Data'!EE22="","",'Monitoring Data'!EE22)</f>
        <v/>
      </c>
      <c r="CT22" s="23"/>
      <c r="CU22" s="23"/>
      <c r="CV22" s="23"/>
      <c r="CW22" s="24"/>
      <c r="CX22" s="350" t="str">
        <f>IF('Monitoring Data'!EL22="","",'Monitoring Data'!EL22)</f>
        <v/>
      </c>
      <c r="CY22" s="23"/>
      <c r="CZ22" s="23"/>
      <c r="DA22" s="23"/>
      <c r="DB22" s="23"/>
      <c r="DC22" s="350" t="str">
        <f>IF('Monitoring Data'!ES22="","",'Monitoring Data'!ES22)</f>
        <v/>
      </c>
      <c r="DD22" s="53"/>
      <c r="DE22" s="53"/>
      <c r="DF22" s="53"/>
      <c r="DG22" s="54"/>
      <c r="DH22" s="350" t="str">
        <f>IF('Monitoring Data'!EZ22="","",'Monitoring Data'!EZ22)</f>
        <v/>
      </c>
      <c r="DI22" s="23"/>
      <c r="DJ22" s="23"/>
      <c r="DK22" s="23"/>
      <c r="DL22" s="23"/>
      <c r="DM22" s="350" t="str">
        <f>IF('Monitoring Data'!FG22="","",'Monitoring Data'!FG22)</f>
        <v/>
      </c>
      <c r="DN22" s="23"/>
      <c r="DO22" s="23"/>
      <c r="DP22" s="23"/>
      <c r="DQ22" s="24"/>
      <c r="DR22" s="350" t="str">
        <f>IF('Monitoring Data'!FN22="","",'Monitoring Data'!FN22)</f>
        <v/>
      </c>
      <c r="DS22" s="23"/>
      <c r="DT22" s="23"/>
      <c r="DU22" s="23"/>
      <c r="DV22" s="23"/>
      <c r="DW22" s="350" t="str">
        <f>IF('Monitoring Data'!FU22="","",'Monitoring Data'!FU22)</f>
        <v/>
      </c>
      <c r="DX22" s="23"/>
      <c r="DY22" s="23"/>
      <c r="DZ22" s="23"/>
      <c r="EA22" s="24"/>
      <c r="EB22" s="350" t="str">
        <f>IF('Monitoring Data'!GB22="","",'Monitoring Data'!GB22)</f>
        <v/>
      </c>
      <c r="EC22" s="23"/>
      <c r="ED22" s="23"/>
      <c r="EE22" s="23"/>
      <c r="EF22" s="23"/>
      <c r="EG22" s="350" t="str">
        <f>IF('Monitoring Data'!GI22="","",'Monitoring Data'!GI22)</f>
        <v/>
      </c>
      <c r="EH22" s="23"/>
      <c r="EI22" s="23"/>
      <c r="EJ22" s="23"/>
      <c r="EK22" s="24"/>
      <c r="EL22" s="350" t="str">
        <f>IF('Monitoring Data'!GP22="","",'Monitoring Data'!GP22)</f>
        <v/>
      </c>
      <c r="EM22" s="23"/>
      <c r="EN22" s="23"/>
      <c r="EO22" s="23"/>
      <c r="EP22" s="23"/>
      <c r="EQ22" s="350" t="str">
        <f>IF('Monitoring Data'!GW22="","",'Monitoring Data'!GW22)</f>
        <v/>
      </c>
      <c r="ER22" s="23"/>
      <c r="ES22" s="23"/>
      <c r="ET22" s="23"/>
      <c r="EU22" s="24"/>
      <c r="EV22" s="350" t="str">
        <f>IF('Monitoring Data'!HD22="","",'Monitoring Data'!HD22)</f>
        <v/>
      </c>
      <c r="EW22" s="23"/>
      <c r="EX22" s="23"/>
      <c r="EY22" s="23"/>
      <c r="EZ22" s="23"/>
      <c r="FA22" s="350" t="str">
        <f>IF('Monitoring Data'!HK22="","",'Monitoring Data'!HK22)</f>
        <v/>
      </c>
      <c r="FB22" s="23"/>
      <c r="FC22" s="23"/>
      <c r="FD22" s="23"/>
      <c r="FE22" s="24"/>
      <c r="FF22" s="350" t="str">
        <f>IF('Monitoring Data'!HR22="","",'Monitoring Data'!HR22)</f>
        <v/>
      </c>
      <c r="FG22" s="23"/>
      <c r="FH22" s="23"/>
      <c r="FI22" s="23"/>
      <c r="FJ22" s="23"/>
      <c r="FK22" s="350" t="str">
        <f>IF('Monitoring Data'!HY22="","",'Monitoring Data'!HY22)</f>
        <v/>
      </c>
      <c r="FL22" s="23"/>
      <c r="FM22" s="23"/>
      <c r="FN22" s="23"/>
      <c r="FO22" s="24"/>
      <c r="FP22" s="350" t="str">
        <f>IF('Monitoring Data'!IF22="","",'Monitoring Data'!IF22)</f>
        <v/>
      </c>
      <c r="FQ22" s="23"/>
      <c r="FR22" s="23"/>
      <c r="FS22" s="23"/>
      <c r="FT22" s="23"/>
      <c r="FU22" s="350" t="str">
        <f>IF('Monitoring Data'!IM22="","",'Monitoring Data'!IM22)</f>
        <v/>
      </c>
      <c r="FV22" s="23"/>
      <c r="FW22" s="23"/>
      <c r="FX22" s="23"/>
      <c r="FY22" s="24"/>
      <c r="FZ22" s="350" t="str">
        <f>IF('Monitoring Data'!IT22="","",'Monitoring Data'!IT22)</f>
        <v/>
      </c>
      <c r="GA22" s="23"/>
      <c r="GB22" s="23"/>
      <c r="GC22" s="23"/>
      <c r="GD22" s="24"/>
      <c r="GE22" s="115"/>
    </row>
    <row r="23" spans="1:187" x14ac:dyDescent="0.2">
      <c r="A23" s="81" t="str">
        <f>IF('Monitoring Data'!A23="","",'Monitoring Data'!A23)</f>
        <v/>
      </c>
      <c r="B23" s="350" t="str">
        <f>IF('Monitoring Data'!B23="","",'Monitoring Data'!B23)</f>
        <v/>
      </c>
      <c r="C23" s="53"/>
      <c r="D23" s="53"/>
      <c r="E23" s="53"/>
      <c r="F23" s="53"/>
      <c r="G23" s="350" t="str">
        <f>IF('Monitoring Data'!I23="","",'Monitoring Data'!I23)</f>
        <v/>
      </c>
      <c r="H23" s="53"/>
      <c r="I23" s="53"/>
      <c r="J23" s="53"/>
      <c r="K23" s="54"/>
      <c r="L23" s="350" t="str">
        <f>IF('Monitoring Data'!P23="","",'Monitoring Data'!P23)</f>
        <v/>
      </c>
      <c r="M23" s="53"/>
      <c r="N23" s="53"/>
      <c r="O23" s="53"/>
      <c r="P23" s="54"/>
      <c r="Q23" s="350" t="str">
        <f>IF('Monitoring Data'!W23="","",'Monitoring Data'!W23)</f>
        <v/>
      </c>
      <c r="R23" s="53"/>
      <c r="S23" s="53"/>
      <c r="T23" s="53"/>
      <c r="U23" s="54"/>
      <c r="V23" s="350" t="str">
        <f>IF('Monitoring Data'!AD23="","",'Monitoring Data'!AD23)</f>
        <v/>
      </c>
      <c r="W23" s="53"/>
      <c r="X23" s="53"/>
      <c r="Y23" s="53"/>
      <c r="Z23" s="53"/>
      <c r="AA23" s="350" t="str">
        <f>IF('Monitoring Data'!AK23="","",'Monitoring Data'!AK23)</f>
        <v/>
      </c>
      <c r="AB23" s="53"/>
      <c r="AC23" s="53"/>
      <c r="AD23" s="53"/>
      <c r="AE23" s="54"/>
      <c r="AF23" s="350" t="str">
        <f>IF('Monitoring Data'!AR23="","",'Monitoring Data'!AR23)</f>
        <v/>
      </c>
      <c r="AG23" s="53"/>
      <c r="AH23" s="53"/>
      <c r="AI23" s="53"/>
      <c r="AJ23" s="53"/>
      <c r="AK23" s="350" t="str">
        <f>IF('Monitoring Data'!AY23="","",'Monitoring Data'!AY23)</f>
        <v/>
      </c>
      <c r="AL23" s="53"/>
      <c r="AM23" s="53"/>
      <c r="AN23" s="53"/>
      <c r="AO23" s="54"/>
      <c r="AP23" s="350" t="str">
        <f>IF('Monitoring Data'!BF23="","",'Monitoring Data'!BF23)</f>
        <v/>
      </c>
      <c r="AQ23" s="53"/>
      <c r="AR23" s="53"/>
      <c r="AS23" s="53"/>
      <c r="AT23" s="53"/>
      <c r="AU23" s="350" t="str">
        <f>IF('Monitoring Data'!BM23="","",'Monitoring Data'!BM23)</f>
        <v/>
      </c>
      <c r="AV23" s="53"/>
      <c r="AW23" s="53"/>
      <c r="AX23" s="53"/>
      <c r="AY23" s="54"/>
      <c r="AZ23" s="350" t="str">
        <f>IF('Monitoring Data'!BT23="","",'Monitoring Data'!BT23)</f>
        <v/>
      </c>
      <c r="BA23" s="53"/>
      <c r="BB23" s="53"/>
      <c r="BC23" s="53"/>
      <c r="BD23" s="53"/>
      <c r="BE23" s="350" t="str">
        <f>IF('Monitoring Data'!CA23="","",'Monitoring Data'!CA23)</f>
        <v/>
      </c>
      <c r="BF23" s="53"/>
      <c r="BG23" s="53"/>
      <c r="BH23" s="53"/>
      <c r="BI23" s="54"/>
      <c r="BJ23" s="350" t="str">
        <f>IF('Monitoring Data'!CH23="","",'Monitoring Data'!CH23)</f>
        <v/>
      </c>
      <c r="BK23" s="23"/>
      <c r="BL23" s="23"/>
      <c r="BM23" s="23"/>
      <c r="BN23" s="23"/>
      <c r="BO23" s="350" t="str">
        <f>IF('Monitoring Data'!CO23="","",'Monitoring Data'!CO23)</f>
        <v/>
      </c>
      <c r="BP23" s="23"/>
      <c r="BQ23" s="23"/>
      <c r="BR23" s="23"/>
      <c r="BS23" s="24"/>
      <c r="BT23" s="350" t="str">
        <f>IF('Monitoring Data'!CV23="","",'Monitoring Data'!CV23)</f>
        <v/>
      </c>
      <c r="BU23" s="53"/>
      <c r="BV23" s="23"/>
      <c r="BW23" s="23"/>
      <c r="BX23" s="23"/>
      <c r="BY23" s="350" t="str">
        <f>IF('Monitoring Data'!DC23="","",'Monitoring Data'!DC23)</f>
        <v/>
      </c>
      <c r="BZ23" s="23"/>
      <c r="CA23" s="53"/>
      <c r="CB23" s="53"/>
      <c r="CC23" s="54"/>
      <c r="CD23" s="350" t="str">
        <f>IF('Monitoring Data'!DJ23="","",'Monitoring Data'!DJ23)</f>
        <v/>
      </c>
      <c r="CE23" s="53"/>
      <c r="CF23" s="53"/>
      <c r="CG23" s="53"/>
      <c r="CH23" s="53"/>
      <c r="CI23" s="350" t="str">
        <f>IF('Monitoring Data'!DQ23="","",'Monitoring Data'!DQ23)</f>
        <v/>
      </c>
      <c r="CJ23" s="23"/>
      <c r="CK23" s="23"/>
      <c r="CL23" s="23"/>
      <c r="CM23" s="24"/>
      <c r="CN23" s="350" t="str">
        <f>IF('Monitoring Data'!DX23="","",'Monitoring Data'!DX23)</f>
        <v/>
      </c>
      <c r="CO23" s="23"/>
      <c r="CP23" s="23"/>
      <c r="CQ23" s="23"/>
      <c r="CR23" s="23"/>
      <c r="CS23" s="350" t="str">
        <f>IF('Monitoring Data'!EE23="","",'Monitoring Data'!EE23)</f>
        <v/>
      </c>
      <c r="CT23" s="23"/>
      <c r="CU23" s="23"/>
      <c r="CV23" s="23"/>
      <c r="CW23" s="24"/>
      <c r="CX23" s="350" t="str">
        <f>IF('Monitoring Data'!EL23="","",'Monitoring Data'!EL23)</f>
        <v/>
      </c>
      <c r="CY23" s="23"/>
      <c r="CZ23" s="23"/>
      <c r="DA23" s="23"/>
      <c r="DB23" s="23"/>
      <c r="DC23" s="350" t="str">
        <f>IF('Monitoring Data'!ES23="","",'Monitoring Data'!ES23)</f>
        <v/>
      </c>
      <c r="DD23" s="53"/>
      <c r="DE23" s="53"/>
      <c r="DF23" s="53"/>
      <c r="DG23" s="54"/>
      <c r="DH23" s="350" t="str">
        <f>IF('Monitoring Data'!EZ23="","",'Monitoring Data'!EZ23)</f>
        <v/>
      </c>
      <c r="DI23" s="23"/>
      <c r="DJ23" s="23"/>
      <c r="DK23" s="23"/>
      <c r="DL23" s="23"/>
      <c r="DM23" s="350" t="str">
        <f>IF('Monitoring Data'!FG23="","",'Monitoring Data'!FG23)</f>
        <v/>
      </c>
      <c r="DN23" s="23"/>
      <c r="DO23" s="23"/>
      <c r="DP23" s="23"/>
      <c r="DQ23" s="24"/>
      <c r="DR23" s="350" t="str">
        <f>IF('Monitoring Data'!FN23="","",'Monitoring Data'!FN23)</f>
        <v/>
      </c>
      <c r="DS23" s="23"/>
      <c r="DT23" s="23"/>
      <c r="DU23" s="23"/>
      <c r="DV23" s="23"/>
      <c r="DW23" s="350" t="str">
        <f>IF('Monitoring Data'!FU23="","",'Monitoring Data'!FU23)</f>
        <v/>
      </c>
      <c r="DX23" s="23"/>
      <c r="DY23" s="23"/>
      <c r="DZ23" s="23"/>
      <c r="EA23" s="24"/>
      <c r="EB23" s="350" t="str">
        <f>IF('Monitoring Data'!GB23="","",'Monitoring Data'!GB23)</f>
        <v/>
      </c>
      <c r="EC23" s="23"/>
      <c r="ED23" s="23"/>
      <c r="EE23" s="23"/>
      <c r="EF23" s="23"/>
      <c r="EG23" s="350" t="str">
        <f>IF('Monitoring Data'!GI23="","",'Monitoring Data'!GI23)</f>
        <v/>
      </c>
      <c r="EH23" s="23"/>
      <c r="EI23" s="23"/>
      <c r="EJ23" s="23"/>
      <c r="EK23" s="24"/>
      <c r="EL23" s="350" t="str">
        <f>IF('Monitoring Data'!GP23="","",'Monitoring Data'!GP23)</f>
        <v/>
      </c>
      <c r="EM23" s="23"/>
      <c r="EN23" s="23"/>
      <c r="EO23" s="23"/>
      <c r="EP23" s="23"/>
      <c r="EQ23" s="350" t="str">
        <f>IF('Monitoring Data'!GW23="","",'Monitoring Data'!GW23)</f>
        <v/>
      </c>
      <c r="ER23" s="23"/>
      <c r="ES23" s="23"/>
      <c r="ET23" s="23"/>
      <c r="EU23" s="24"/>
      <c r="EV23" s="350" t="str">
        <f>IF('Monitoring Data'!HD23="","",'Monitoring Data'!HD23)</f>
        <v/>
      </c>
      <c r="EW23" s="23"/>
      <c r="EX23" s="23"/>
      <c r="EY23" s="23"/>
      <c r="EZ23" s="23"/>
      <c r="FA23" s="350" t="str">
        <f>IF('Monitoring Data'!HK23="","",'Monitoring Data'!HK23)</f>
        <v/>
      </c>
      <c r="FB23" s="23"/>
      <c r="FC23" s="23"/>
      <c r="FD23" s="23"/>
      <c r="FE23" s="24"/>
      <c r="FF23" s="350" t="str">
        <f>IF('Monitoring Data'!HR23="","",'Monitoring Data'!HR23)</f>
        <v/>
      </c>
      <c r="FG23" s="23"/>
      <c r="FH23" s="23"/>
      <c r="FI23" s="23"/>
      <c r="FJ23" s="23"/>
      <c r="FK23" s="350" t="str">
        <f>IF('Monitoring Data'!HY23="","",'Monitoring Data'!HY23)</f>
        <v/>
      </c>
      <c r="FL23" s="23"/>
      <c r="FM23" s="23"/>
      <c r="FN23" s="23"/>
      <c r="FO23" s="24"/>
      <c r="FP23" s="350" t="str">
        <f>IF('Monitoring Data'!IF23="","",'Monitoring Data'!IF23)</f>
        <v/>
      </c>
      <c r="FQ23" s="23"/>
      <c r="FR23" s="23"/>
      <c r="FS23" s="23"/>
      <c r="FT23" s="23"/>
      <c r="FU23" s="350" t="str">
        <f>IF('Monitoring Data'!IM23="","",'Monitoring Data'!IM23)</f>
        <v/>
      </c>
      <c r="FV23" s="23"/>
      <c r="FW23" s="23"/>
      <c r="FX23" s="23"/>
      <c r="FY23" s="24"/>
      <c r="FZ23" s="350" t="str">
        <f>IF('Monitoring Data'!IT23="","",'Monitoring Data'!IT23)</f>
        <v/>
      </c>
      <c r="GA23" s="23"/>
      <c r="GB23" s="23"/>
      <c r="GC23" s="23"/>
      <c r="GD23" s="24"/>
      <c r="GE23" s="115"/>
    </row>
    <row r="24" spans="1:187" x14ac:dyDescent="0.2">
      <c r="A24" s="82" t="str">
        <f>IF('Monitoring Data'!A24="","",'Monitoring Data'!A24)</f>
        <v/>
      </c>
      <c r="B24" s="350" t="str">
        <f>IF('Monitoring Data'!B24="","",'Monitoring Data'!B24)</f>
        <v/>
      </c>
      <c r="C24" s="53"/>
      <c r="D24" s="53"/>
      <c r="E24" s="53"/>
      <c r="F24" s="53"/>
      <c r="G24" s="350" t="str">
        <f>IF('Monitoring Data'!I24="","",'Monitoring Data'!I24)</f>
        <v/>
      </c>
      <c r="H24" s="53"/>
      <c r="I24" s="53"/>
      <c r="J24" s="53"/>
      <c r="K24" s="54"/>
      <c r="L24" s="350" t="str">
        <f>IF('Monitoring Data'!P24="","",'Monitoring Data'!P24)</f>
        <v/>
      </c>
      <c r="M24" s="53"/>
      <c r="N24" s="53"/>
      <c r="O24" s="53"/>
      <c r="P24" s="54"/>
      <c r="Q24" s="350" t="str">
        <f>IF('Monitoring Data'!W24="","",'Monitoring Data'!W24)</f>
        <v/>
      </c>
      <c r="R24" s="53"/>
      <c r="S24" s="53"/>
      <c r="T24" s="53"/>
      <c r="U24" s="54"/>
      <c r="V24" s="350" t="str">
        <f>IF('Monitoring Data'!AD24="","",'Monitoring Data'!AD24)</f>
        <v/>
      </c>
      <c r="W24" s="53"/>
      <c r="X24" s="53"/>
      <c r="Y24" s="53"/>
      <c r="Z24" s="53"/>
      <c r="AA24" s="350" t="str">
        <f>IF('Monitoring Data'!AK24="","",'Monitoring Data'!AK24)</f>
        <v/>
      </c>
      <c r="AB24" s="53"/>
      <c r="AC24" s="53"/>
      <c r="AD24" s="53"/>
      <c r="AE24" s="54"/>
      <c r="AF24" s="350" t="str">
        <f>IF('Monitoring Data'!AR24="","",'Monitoring Data'!AR24)</f>
        <v/>
      </c>
      <c r="AG24" s="53"/>
      <c r="AH24" s="53"/>
      <c r="AI24" s="53"/>
      <c r="AJ24" s="53"/>
      <c r="AK24" s="350" t="str">
        <f>IF('Monitoring Data'!AY24="","",'Monitoring Data'!AY24)</f>
        <v/>
      </c>
      <c r="AL24" s="53"/>
      <c r="AM24" s="53"/>
      <c r="AN24" s="53"/>
      <c r="AO24" s="54"/>
      <c r="AP24" s="350" t="str">
        <f>IF('Monitoring Data'!BF24="","",'Monitoring Data'!BF24)</f>
        <v/>
      </c>
      <c r="AQ24" s="53"/>
      <c r="AR24" s="53"/>
      <c r="AS24" s="53"/>
      <c r="AT24" s="53"/>
      <c r="AU24" s="350" t="str">
        <f>IF('Monitoring Data'!BM24="","",'Monitoring Data'!BM24)</f>
        <v/>
      </c>
      <c r="AV24" s="53"/>
      <c r="AW24" s="53"/>
      <c r="AX24" s="53"/>
      <c r="AY24" s="54"/>
      <c r="AZ24" s="350" t="str">
        <f>IF('Monitoring Data'!BT24="","",'Monitoring Data'!BT24)</f>
        <v/>
      </c>
      <c r="BA24" s="53"/>
      <c r="BB24" s="53"/>
      <c r="BC24" s="53"/>
      <c r="BD24" s="53"/>
      <c r="BE24" s="350" t="str">
        <f>IF('Monitoring Data'!CA24="","",'Monitoring Data'!CA24)</f>
        <v/>
      </c>
      <c r="BF24" s="53"/>
      <c r="BG24" s="53"/>
      <c r="BH24" s="53"/>
      <c r="BI24" s="54"/>
      <c r="BJ24" s="350" t="str">
        <f>IF('Monitoring Data'!CH24="","",'Monitoring Data'!CH24)</f>
        <v/>
      </c>
      <c r="BK24" s="23"/>
      <c r="BL24" s="23"/>
      <c r="BM24" s="23"/>
      <c r="BN24" s="23"/>
      <c r="BO24" s="350" t="str">
        <f>IF('Monitoring Data'!CO24="","",'Monitoring Data'!CO24)</f>
        <v/>
      </c>
      <c r="BP24" s="23"/>
      <c r="BQ24" s="23"/>
      <c r="BR24" s="23"/>
      <c r="BS24" s="24"/>
      <c r="BT24" s="350" t="str">
        <f>IF('Monitoring Data'!CV24="","",'Monitoring Data'!CV24)</f>
        <v/>
      </c>
      <c r="BU24" s="53"/>
      <c r="BV24" s="23"/>
      <c r="BW24" s="23"/>
      <c r="BX24" s="23"/>
      <c r="BY24" s="350" t="str">
        <f>IF('Monitoring Data'!DC24="","",'Monitoring Data'!DC24)</f>
        <v/>
      </c>
      <c r="BZ24" s="23"/>
      <c r="CA24" s="53"/>
      <c r="CB24" s="53"/>
      <c r="CC24" s="54"/>
      <c r="CD24" s="350" t="str">
        <f>IF('Monitoring Data'!DJ24="","",'Monitoring Data'!DJ24)</f>
        <v/>
      </c>
      <c r="CE24" s="53"/>
      <c r="CF24" s="53"/>
      <c r="CG24" s="53"/>
      <c r="CH24" s="53"/>
      <c r="CI24" s="350" t="str">
        <f>IF('Monitoring Data'!DQ24="","",'Monitoring Data'!DQ24)</f>
        <v/>
      </c>
      <c r="CJ24" s="23"/>
      <c r="CK24" s="23"/>
      <c r="CL24" s="23"/>
      <c r="CM24" s="24"/>
      <c r="CN24" s="350" t="str">
        <f>IF('Monitoring Data'!DX24="","",'Monitoring Data'!DX24)</f>
        <v/>
      </c>
      <c r="CO24" s="23"/>
      <c r="CP24" s="23"/>
      <c r="CQ24" s="23"/>
      <c r="CR24" s="23"/>
      <c r="CS24" s="350" t="str">
        <f>IF('Monitoring Data'!EE24="","",'Monitoring Data'!EE24)</f>
        <v/>
      </c>
      <c r="CT24" s="23"/>
      <c r="CU24" s="23"/>
      <c r="CV24" s="23"/>
      <c r="CW24" s="24"/>
      <c r="CX24" s="350" t="str">
        <f>IF('Monitoring Data'!EL24="","",'Monitoring Data'!EL24)</f>
        <v/>
      </c>
      <c r="CY24" s="23"/>
      <c r="CZ24" s="23"/>
      <c r="DA24" s="23"/>
      <c r="DB24" s="23"/>
      <c r="DC24" s="350" t="str">
        <f>IF('Monitoring Data'!ES24="","",'Monitoring Data'!ES24)</f>
        <v/>
      </c>
      <c r="DD24" s="53"/>
      <c r="DE24" s="53"/>
      <c r="DF24" s="53"/>
      <c r="DG24" s="54"/>
      <c r="DH24" s="350" t="str">
        <f>IF('Monitoring Data'!EZ24="","",'Monitoring Data'!EZ24)</f>
        <v/>
      </c>
      <c r="DI24" s="23"/>
      <c r="DJ24" s="23"/>
      <c r="DK24" s="23"/>
      <c r="DL24" s="23"/>
      <c r="DM24" s="350" t="str">
        <f>IF('Monitoring Data'!FG24="","",'Monitoring Data'!FG24)</f>
        <v/>
      </c>
      <c r="DN24" s="23"/>
      <c r="DO24" s="23"/>
      <c r="DP24" s="23"/>
      <c r="DQ24" s="24"/>
      <c r="DR24" s="350" t="str">
        <f>IF('Monitoring Data'!FN24="","",'Monitoring Data'!FN24)</f>
        <v/>
      </c>
      <c r="DS24" s="23"/>
      <c r="DT24" s="23"/>
      <c r="DU24" s="23"/>
      <c r="DV24" s="23"/>
      <c r="DW24" s="350" t="str">
        <f>IF('Monitoring Data'!FU24="","",'Monitoring Data'!FU24)</f>
        <v/>
      </c>
      <c r="DX24" s="23"/>
      <c r="DY24" s="23"/>
      <c r="DZ24" s="23"/>
      <c r="EA24" s="24"/>
      <c r="EB24" s="350" t="str">
        <f>IF('Monitoring Data'!GB24="","",'Monitoring Data'!GB24)</f>
        <v/>
      </c>
      <c r="EC24" s="23"/>
      <c r="ED24" s="23"/>
      <c r="EE24" s="23"/>
      <c r="EF24" s="23"/>
      <c r="EG24" s="350" t="str">
        <f>IF('Monitoring Data'!GI24="","",'Monitoring Data'!GI24)</f>
        <v/>
      </c>
      <c r="EH24" s="23"/>
      <c r="EI24" s="23"/>
      <c r="EJ24" s="23"/>
      <c r="EK24" s="24"/>
      <c r="EL24" s="350" t="str">
        <f>IF('Monitoring Data'!GP24="","",'Monitoring Data'!GP24)</f>
        <v/>
      </c>
      <c r="EM24" s="23"/>
      <c r="EN24" s="23"/>
      <c r="EO24" s="23"/>
      <c r="EP24" s="23"/>
      <c r="EQ24" s="350" t="str">
        <f>IF('Monitoring Data'!GW24="","",'Monitoring Data'!GW24)</f>
        <v/>
      </c>
      <c r="ER24" s="23"/>
      <c r="ES24" s="23"/>
      <c r="ET24" s="23"/>
      <c r="EU24" s="24"/>
      <c r="EV24" s="350" t="str">
        <f>IF('Monitoring Data'!HD24="","",'Monitoring Data'!HD24)</f>
        <v/>
      </c>
      <c r="EW24" s="23"/>
      <c r="EX24" s="23"/>
      <c r="EY24" s="23"/>
      <c r="EZ24" s="23"/>
      <c r="FA24" s="350" t="str">
        <f>IF('Monitoring Data'!HK24="","",'Monitoring Data'!HK24)</f>
        <v/>
      </c>
      <c r="FB24" s="23"/>
      <c r="FC24" s="23"/>
      <c r="FD24" s="23"/>
      <c r="FE24" s="24"/>
      <c r="FF24" s="350" t="str">
        <f>IF('Monitoring Data'!HR24="","",'Monitoring Data'!HR24)</f>
        <v/>
      </c>
      <c r="FG24" s="23"/>
      <c r="FH24" s="23"/>
      <c r="FI24" s="23"/>
      <c r="FJ24" s="23"/>
      <c r="FK24" s="350" t="str">
        <f>IF('Monitoring Data'!HY24="","",'Monitoring Data'!HY24)</f>
        <v/>
      </c>
      <c r="FL24" s="23"/>
      <c r="FM24" s="23"/>
      <c r="FN24" s="23"/>
      <c r="FO24" s="24"/>
      <c r="FP24" s="350" t="str">
        <f>IF('Monitoring Data'!IF24="","",'Monitoring Data'!IF24)</f>
        <v/>
      </c>
      <c r="FQ24" s="23"/>
      <c r="FR24" s="23"/>
      <c r="FS24" s="23"/>
      <c r="FT24" s="23"/>
      <c r="FU24" s="350" t="str">
        <f>IF('Monitoring Data'!IM24="","",'Monitoring Data'!IM24)</f>
        <v/>
      </c>
      <c r="FV24" s="23"/>
      <c r="FW24" s="23"/>
      <c r="FX24" s="23"/>
      <c r="FY24" s="24"/>
      <c r="FZ24" s="350" t="str">
        <f>IF('Monitoring Data'!IT24="","",'Monitoring Data'!IT24)</f>
        <v/>
      </c>
      <c r="GA24" s="23"/>
      <c r="GB24" s="23"/>
      <c r="GC24" s="23"/>
      <c r="GD24" s="24"/>
      <c r="GE24" s="115"/>
    </row>
    <row r="25" spans="1:187" x14ac:dyDescent="0.2">
      <c r="A25" s="81" t="str">
        <f>IF('Monitoring Data'!A25="","",'Monitoring Data'!A25)</f>
        <v/>
      </c>
      <c r="B25" s="350" t="str">
        <f>IF('Monitoring Data'!B25="","",'Monitoring Data'!B25)</f>
        <v/>
      </c>
      <c r="C25" s="53"/>
      <c r="D25" s="53"/>
      <c r="E25" s="53"/>
      <c r="F25" s="53"/>
      <c r="G25" s="350" t="str">
        <f>IF('Monitoring Data'!I25="","",'Monitoring Data'!I25)</f>
        <v/>
      </c>
      <c r="H25" s="53"/>
      <c r="I25" s="53"/>
      <c r="J25" s="53"/>
      <c r="K25" s="54"/>
      <c r="L25" s="350" t="str">
        <f>IF('Monitoring Data'!P25="","",'Monitoring Data'!P25)</f>
        <v/>
      </c>
      <c r="M25" s="53"/>
      <c r="N25" s="53"/>
      <c r="O25" s="53"/>
      <c r="P25" s="54"/>
      <c r="Q25" s="350" t="str">
        <f>IF('Monitoring Data'!W25="","",'Monitoring Data'!W25)</f>
        <v/>
      </c>
      <c r="R25" s="53"/>
      <c r="S25" s="53"/>
      <c r="T25" s="53"/>
      <c r="U25" s="54"/>
      <c r="V25" s="350" t="str">
        <f>IF('Monitoring Data'!AD25="","",'Monitoring Data'!AD25)</f>
        <v/>
      </c>
      <c r="W25" s="53"/>
      <c r="X25" s="53"/>
      <c r="Y25" s="53"/>
      <c r="Z25" s="53"/>
      <c r="AA25" s="350" t="str">
        <f>IF('Monitoring Data'!AK25="","",'Monitoring Data'!AK25)</f>
        <v/>
      </c>
      <c r="AB25" s="53"/>
      <c r="AC25" s="53"/>
      <c r="AD25" s="53"/>
      <c r="AE25" s="54"/>
      <c r="AF25" s="350" t="str">
        <f>IF('Monitoring Data'!AR25="","",'Monitoring Data'!AR25)</f>
        <v/>
      </c>
      <c r="AG25" s="53"/>
      <c r="AH25" s="53"/>
      <c r="AI25" s="53"/>
      <c r="AJ25" s="53"/>
      <c r="AK25" s="350" t="str">
        <f>IF('Monitoring Data'!AY25="","",'Monitoring Data'!AY25)</f>
        <v/>
      </c>
      <c r="AL25" s="53"/>
      <c r="AM25" s="53"/>
      <c r="AN25" s="53"/>
      <c r="AO25" s="54"/>
      <c r="AP25" s="350" t="str">
        <f>IF('Monitoring Data'!BF25="","",'Monitoring Data'!BF25)</f>
        <v/>
      </c>
      <c r="AQ25" s="53"/>
      <c r="AR25" s="53"/>
      <c r="AS25" s="53"/>
      <c r="AT25" s="53"/>
      <c r="AU25" s="350" t="str">
        <f>IF('Monitoring Data'!BM25="","",'Monitoring Data'!BM25)</f>
        <v/>
      </c>
      <c r="AV25" s="53"/>
      <c r="AW25" s="53"/>
      <c r="AX25" s="53"/>
      <c r="AY25" s="54"/>
      <c r="AZ25" s="350" t="str">
        <f>IF('Monitoring Data'!BT25="","",'Monitoring Data'!BT25)</f>
        <v/>
      </c>
      <c r="BA25" s="53"/>
      <c r="BB25" s="53"/>
      <c r="BC25" s="53"/>
      <c r="BD25" s="53"/>
      <c r="BE25" s="350" t="str">
        <f>IF('Monitoring Data'!CA25="","",'Monitoring Data'!CA25)</f>
        <v/>
      </c>
      <c r="BF25" s="53"/>
      <c r="BG25" s="53"/>
      <c r="BH25" s="53"/>
      <c r="BI25" s="54"/>
      <c r="BJ25" s="350" t="str">
        <f>IF('Monitoring Data'!CH25="","",'Monitoring Data'!CH25)</f>
        <v/>
      </c>
      <c r="BK25" s="23"/>
      <c r="BL25" s="23"/>
      <c r="BM25" s="23"/>
      <c r="BN25" s="23"/>
      <c r="BO25" s="350" t="str">
        <f>IF('Monitoring Data'!CO25="","",'Monitoring Data'!CO25)</f>
        <v/>
      </c>
      <c r="BP25" s="23"/>
      <c r="BQ25" s="23"/>
      <c r="BR25" s="23"/>
      <c r="BS25" s="24"/>
      <c r="BT25" s="350" t="str">
        <f>IF('Monitoring Data'!CV25="","",'Monitoring Data'!CV25)</f>
        <v/>
      </c>
      <c r="BU25" s="53"/>
      <c r="BV25" s="23"/>
      <c r="BW25" s="23"/>
      <c r="BX25" s="23"/>
      <c r="BY25" s="350" t="str">
        <f>IF('Monitoring Data'!DC25="","",'Monitoring Data'!DC25)</f>
        <v/>
      </c>
      <c r="BZ25" s="23"/>
      <c r="CA25" s="53"/>
      <c r="CB25" s="53"/>
      <c r="CC25" s="54"/>
      <c r="CD25" s="350" t="str">
        <f>IF('Monitoring Data'!DJ25="","",'Monitoring Data'!DJ25)</f>
        <v/>
      </c>
      <c r="CE25" s="53"/>
      <c r="CF25" s="53"/>
      <c r="CG25" s="53"/>
      <c r="CH25" s="53"/>
      <c r="CI25" s="350" t="str">
        <f>IF('Monitoring Data'!DQ25="","",'Monitoring Data'!DQ25)</f>
        <v/>
      </c>
      <c r="CJ25" s="23"/>
      <c r="CK25" s="23"/>
      <c r="CL25" s="23"/>
      <c r="CM25" s="24"/>
      <c r="CN25" s="350" t="str">
        <f>IF('Monitoring Data'!DX25="","",'Monitoring Data'!DX25)</f>
        <v/>
      </c>
      <c r="CO25" s="23"/>
      <c r="CP25" s="23"/>
      <c r="CQ25" s="23"/>
      <c r="CR25" s="23"/>
      <c r="CS25" s="350" t="str">
        <f>IF('Monitoring Data'!EE25="","",'Monitoring Data'!EE25)</f>
        <v/>
      </c>
      <c r="CT25" s="23"/>
      <c r="CU25" s="23"/>
      <c r="CV25" s="23"/>
      <c r="CW25" s="24"/>
      <c r="CX25" s="350" t="str">
        <f>IF('Monitoring Data'!EL25="","",'Monitoring Data'!EL25)</f>
        <v/>
      </c>
      <c r="CY25" s="23"/>
      <c r="CZ25" s="23"/>
      <c r="DA25" s="23"/>
      <c r="DB25" s="23"/>
      <c r="DC25" s="350" t="str">
        <f>IF('Monitoring Data'!ES25="","",'Monitoring Data'!ES25)</f>
        <v/>
      </c>
      <c r="DD25" s="53"/>
      <c r="DE25" s="53"/>
      <c r="DF25" s="53"/>
      <c r="DG25" s="54"/>
      <c r="DH25" s="350" t="str">
        <f>IF('Monitoring Data'!EZ25="","",'Monitoring Data'!EZ25)</f>
        <v/>
      </c>
      <c r="DI25" s="23"/>
      <c r="DJ25" s="23"/>
      <c r="DK25" s="23"/>
      <c r="DL25" s="23"/>
      <c r="DM25" s="350" t="str">
        <f>IF('Monitoring Data'!FG25="","",'Monitoring Data'!FG25)</f>
        <v/>
      </c>
      <c r="DN25" s="23"/>
      <c r="DO25" s="23"/>
      <c r="DP25" s="23"/>
      <c r="DQ25" s="24"/>
      <c r="DR25" s="350" t="str">
        <f>IF('Monitoring Data'!FN25="","",'Monitoring Data'!FN25)</f>
        <v/>
      </c>
      <c r="DS25" s="23"/>
      <c r="DT25" s="23"/>
      <c r="DU25" s="23"/>
      <c r="DV25" s="23"/>
      <c r="DW25" s="350" t="str">
        <f>IF('Monitoring Data'!FU25="","",'Monitoring Data'!FU25)</f>
        <v/>
      </c>
      <c r="DX25" s="23"/>
      <c r="DY25" s="23"/>
      <c r="DZ25" s="23"/>
      <c r="EA25" s="24"/>
      <c r="EB25" s="350" t="str">
        <f>IF('Monitoring Data'!GB25="","",'Monitoring Data'!GB25)</f>
        <v/>
      </c>
      <c r="EC25" s="23"/>
      <c r="ED25" s="23"/>
      <c r="EE25" s="23"/>
      <c r="EF25" s="23"/>
      <c r="EG25" s="350" t="str">
        <f>IF('Monitoring Data'!GI25="","",'Monitoring Data'!GI25)</f>
        <v/>
      </c>
      <c r="EH25" s="23"/>
      <c r="EI25" s="23"/>
      <c r="EJ25" s="23"/>
      <c r="EK25" s="24"/>
      <c r="EL25" s="350" t="str">
        <f>IF('Monitoring Data'!GP25="","",'Monitoring Data'!GP25)</f>
        <v/>
      </c>
      <c r="EM25" s="23"/>
      <c r="EN25" s="23"/>
      <c r="EO25" s="23"/>
      <c r="EP25" s="23"/>
      <c r="EQ25" s="350" t="str">
        <f>IF('Monitoring Data'!GW25="","",'Monitoring Data'!GW25)</f>
        <v/>
      </c>
      <c r="ER25" s="23"/>
      <c r="ES25" s="23"/>
      <c r="ET25" s="23"/>
      <c r="EU25" s="24"/>
      <c r="EV25" s="350" t="str">
        <f>IF('Monitoring Data'!HD25="","",'Monitoring Data'!HD25)</f>
        <v/>
      </c>
      <c r="EW25" s="23"/>
      <c r="EX25" s="23"/>
      <c r="EY25" s="23"/>
      <c r="EZ25" s="23"/>
      <c r="FA25" s="350" t="str">
        <f>IF('Monitoring Data'!HK25="","",'Monitoring Data'!HK25)</f>
        <v/>
      </c>
      <c r="FB25" s="23"/>
      <c r="FC25" s="23"/>
      <c r="FD25" s="23"/>
      <c r="FE25" s="24"/>
      <c r="FF25" s="350" t="str">
        <f>IF('Monitoring Data'!HR25="","",'Monitoring Data'!HR25)</f>
        <v/>
      </c>
      <c r="FG25" s="23"/>
      <c r="FH25" s="23"/>
      <c r="FI25" s="23"/>
      <c r="FJ25" s="23"/>
      <c r="FK25" s="350" t="str">
        <f>IF('Monitoring Data'!HY25="","",'Monitoring Data'!HY25)</f>
        <v/>
      </c>
      <c r="FL25" s="23"/>
      <c r="FM25" s="23"/>
      <c r="FN25" s="23"/>
      <c r="FO25" s="24"/>
      <c r="FP25" s="350" t="str">
        <f>IF('Monitoring Data'!IF25="","",'Monitoring Data'!IF25)</f>
        <v/>
      </c>
      <c r="FQ25" s="23"/>
      <c r="FR25" s="23"/>
      <c r="FS25" s="23"/>
      <c r="FT25" s="23"/>
      <c r="FU25" s="350" t="str">
        <f>IF('Monitoring Data'!IM25="","",'Monitoring Data'!IM25)</f>
        <v/>
      </c>
      <c r="FV25" s="23"/>
      <c r="FW25" s="23"/>
      <c r="FX25" s="23"/>
      <c r="FY25" s="24"/>
      <c r="FZ25" s="350" t="str">
        <f>IF('Monitoring Data'!IT25="","",'Monitoring Data'!IT25)</f>
        <v/>
      </c>
      <c r="GA25" s="23"/>
      <c r="GB25" s="23"/>
      <c r="GC25" s="23"/>
      <c r="GD25" s="24"/>
      <c r="GE25" s="115"/>
    </row>
    <row r="26" spans="1:187" x14ac:dyDescent="0.2">
      <c r="A26" s="81" t="str">
        <f>IF('Monitoring Data'!A26="","",'Monitoring Data'!A26)</f>
        <v/>
      </c>
      <c r="B26" s="350" t="str">
        <f>IF('Monitoring Data'!B26="","",'Monitoring Data'!B26)</f>
        <v/>
      </c>
      <c r="C26" s="53"/>
      <c r="D26" s="53"/>
      <c r="E26" s="53"/>
      <c r="F26" s="53"/>
      <c r="G26" s="350" t="str">
        <f>IF('Monitoring Data'!I26="","",'Monitoring Data'!I26)</f>
        <v/>
      </c>
      <c r="H26" s="53"/>
      <c r="I26" s="53"/>
      <c r="J26" s="53"/>
      <c r="K26" s="54"/>
      <c r="L26" s="350" t="str">
        <f>IF('Monitoring Data'!P26="","",'Monitoring Data'!P26)</f>
        <v/>
      </c>
      <c r="M26" s="53"/>
      <c r="N26" s="53"/>
      <c r="O26" s="53"/>
      <c r="P26" s="54"/>
      <c r="Q26" s="350" t="str">
        <f>IF('Monitoring Data'!W26="","",'Monitoring Data'!W26)</f>
        <v/>
      </c>
      <c r="R26" s="53"/>
      <c r="S26" s="53"/>
      <c r="T26" s="53"/>
      <c r="U26" s="54"/>
      <c r="V26" s="350" t="str">
        <f>IF('Monitoring Data'!AD26="","",'Monitoring Data'!AD26)</f>
        <v/>
      </c>
      <c r="W26" s="53"/>
      <c r="X26" s="53"/>
      <c r="Y26" s="53"/>
      <c r="Z26" s="53"/>
      <c r="AA26" s="350" t="str">
        <f>IF('Monitoring Data'!AK26="","",'Monitoring Data'!AK26)</f>
        <v/>
      </c>
      <c r="AB26" s="53"/>
      <c r="AC26" s="53"/>
      <c r="AD26" s="53"/>
      <c r="AE26" s="54"/>
      <c r="AF26" s="350" t="str">
        <f>IF('Monitoring Data'!AR26="","",'Monitoring Data'!AR26)</f>
        <v/>
      </c>
      <c r="AG26" s="53"/>
      <c r="AH26" s="53"/>
      <c r="AI26" s="53"/>
      <c r="AJ26" s="53"/>
      <c r="AK26" s="350" t="str">
        <f>IF('Monitoring Data'!AY26="","",'Monitoring Data'!AY26)</f>
        <v/>
      </c>
      <c r="AL26" s="53"/>
      <c r="AM26" s="53"/>
      <c r="AN26" s="53"/>
      <c r="AO26" s="54"/>
      <c r="AP26" s="350" t="str">
        <f>IF('Monitoring Data'!BF26="","",'Monitoring Data'!BF26)</f>
        <v/>
      </c>
      <c r="AQ26" s="53"/>
      <c r="AR26" s="53"/>
      <c r="AS26" s="53"/>
      <c r="AT26" s="53"/>
      <c r="AU26" s="350" t="str">
        <f>IF('Monitoring Data'!BM26="","",'Monitoring Data'!BM26)</f>
        <v/>
      </c>
      <c r="AV26" s="53"/>
      <c r="AW26" s="53"/>
      <c r="AX26" s="53"/>
      <c r="AY26" s="54"/>
      <c r="AZ26" s="350" t="str">
        <f>IF('Monitoring Data'!BT26="","",'Monitoring Data'!BT26)</f>
        <v/>
      </c>
      <c r="BA26" s="53"/>
      <c r="BB26" s="53"/>
      <c r="BC26" s="53"/>
      <c r="BD26" s="53"/>
      <c r="BE26" s="350" t="str">
        <f>IF('Monitoring Data'!CA26="","",'Monitoring Data'!CA26)</f>
        <v/>
      </c>
      <c r="BF26" s="53"/>
      <c r="BG26" s="53"/>
      <c r="BH26" s="53"/>
      <c r="BI26" s="54"/>
      <c r="BJ26" s="350" t="str">
        <f>IF('Monitoring Data'!CH26="","",'Monitoring Data'!CH26)</f>
        <v/>
      </c>
      <c r="BK26" s="23"/>
      <c r="BL26" s="23"/>
      <c r="BM26" s="23"/>
      <c r="BN26" s="23"/>
      <c r="BO26" s="350" t="str">
        <f>IF('Monitoring Data'!CO26="","",'Monitoring Data'!CO26)</f>
        <v/>
      </c>
      <c r="BP26" s="23"/>
      <c r="BQ26" s="23"/>
      <c r="BR26" s="23"/>
      <c r="BS26" s="24"/>
      <c r="BT26" s="350" t="str">
        <f>IF('Monitoring Data'!CV26="","",'Monitoring Data'!CV26)</f>
        <v/>
      </c>
      <c r="BU26" s="53"/>
      <c r="BV26" s="23"/>
      <c r="BW26" s="23"/>
      <c r="BX26" s="23"/>
      <c r="BY26" s="350" t="str">
        <f>IF('Monitoring Data'!DC26="","",'Monitoring Data'!DC26)</f>
        <v/>
      </c>
      <c r="BZ26" s="23"/>
      <c r="CA26" s="53"/>
      <c r="CB26" s="53"/>
      <c r="CC26" s="54"/>
      <c r="CD26" s="350" t="str">
        <f>IF('Monitoring Data'!DJ26="","",'Monitoring Data'!DJ26)</f>
        <v/>
      </c>
      <c r="CE26" s="53"/>
      <c r="CF26" s="53"/>
      <c r="CG26" s="53"/>
      <c r="CH26" s="53"/>
      <c r="CI26" s="350" t="str">
        <f>IF('Monitoring Data'!DQ26="","",'Monitoring Data'!DQ26)</f>
        <v/>
      </c>
      <c r="CJ26" s="23"/>
      <c r="CK26" s="23"/>
      <c r="CL26" s="23"/>
      <c r="CM26" s="24"/>
      <c r="CN26" s="350" t="str">
        <f>IF('Monitoring Data'!DX26="","",'Monitoring Data'!DX26)</f>
        <v/>
      </c>
      <c r="CO26" s="23"/>
      <c r="CP26" s="23"/>
      <c r="CQ26" s="23"/>
      <c r="CR26" s="23"/>
      <c r="CS26" s="350" t="str">
        <f>IF('Monitoring Data'!EE26="","",'Monitoring Data'!EE26)</f>
        <v/>
      </c>
      <c r="CT26" s="23"/>
      <c r="CU26" s="23"/>
      <c r="CV26" s="23"/>
      <c r="CW26" s="24"/>
      <c r="CX26" s="350" t="str">
        <f>IF('Monitoring Data'!EL26="","",'Monitoring Data'!EL26)</f>
        <v/>
      </c>
      <c r="CY26" s="23"/>
      <c r="CZ26" s="23"/>
      <c r="DA26" s="23"/>
      <c r="DB26" s="23"/>
      <c r="DC26" s="350" t="str">
        <f>IF('Monitoring Data'!ES26="","",'Monitoring Data'!ES26)</f>
        <v/>
      </c>
      <c r="DD26" s="53"/>
      <c r="DE26" s="53"/>
      <c r="DF26" s="53"/>
      <c r="DG26" s="54"/>
      <c r="DH26" s="350" t="str">
        <f>IF('Monitoring Data'!EZ26="","",'Monitoring Data'!EZ26)</f>
        <v/>
      </c>
      <c r="DI26" s="23"/>
      <c r="DJ26" s="23"/>
      <c r="DK26" s="23"/>
      <c r="DL26" s="23"/>
      <c r="DM26" s="350" t="str">
        <f>IF('Monitoring Data'!FG26="","",'Monitoring Data'!FG26)</f>
        <v/>
      </c>
      <c r="DN26" s="23"/>
      <c r="DO26" s="23"/>
      <c r="DP26" s="23"/>
      <c r="DQ26" s="24"/>
      <c r="DR26" s="350" t="str">
        <f>IF('Monitoring Data'!FN26="","",'Monitoring Data'!FN26)</f>
        <v/>
      </c>
      <c r="DS26" s="23"/>
      <c r="DT26" s="23"/>
      <c r="DU26" s="23"/>
      <c r="DV26" s="23"/>
      <c r="DW26" s="350" t="str">
        <f>IF('Monitoring Data'!FU26="","",'Monitoring Data'!FU26)</f>
        <v/>
      </c>
      <c r="DX26" s="23"/>
      <c r="DY26" s="23"/>
      <c r="DZ26" s="23"/>
      <c r="EA26" s="24"/>
      <c r="EB26" s="350" t="str">
        <f>IF('Monitoring Data'!GB26="","",'Monitoring Data'!GB26)</f>
        <v/>
      </c>
      <c r="EC26" s="23"/>
      <c r="ED26" s="23"/>
      <c r="EE26" s="23"/>
      <c r="EF26" s="23"/>
      <c r="EG26" s="350" t="str">
        <f>IF('Monitoring Data'!GI26="","",'Monitoring Data'!GI26)</f>
        <v/>
      </c>
      <c r="EH26" s="23"/>
      <c r="EI26" s="23"/>
      <c r="EJ26" s="23"/>
      <c r="EK26" s="24"/>
      <c r="EL26" s="350" t="str">
        <f>IF('Monitoring Data'!GP26="","",'Monitoring Data'!GP26)</f>
        <v/>
      </c>
      <c r="EM26" s="23"/>
      <c r="EN26" s="23"/>
      <c r="EO26" s="23"/>
      <c r="EP26" s="23"/>
      <c r="EQ26" s="350" t="str">
        <f>IF('Monitoring Data'!GW26="","",'Monitoring Data'!GW26)</f>
        <v/>
      </c>
      <c r="ER26" s="23"/>
      <c r="ES26" s="23"/>
      <c r="ET26" s="23"/>
      <c r="EU26" s="24"/>
      <c r="EV26" s="350" t="str">
        <f>IF('Monitoring Data'!HD26="","",'Monitoring Data'!HD26)</f>
        <v/>
      </c>
      <c r="EW26" s="23"/>
      <c r="EX26" s="23"/>
      <c r="EY26" s="23"/>
      <c r="EZ26" s="23"/>
      <c r="FA26" s="350" t="str">
        <f>IF('Monitoring Data'!HK26="","",'Monitoring Data'!HK26)</f>
        <v/>
      </c>
      <c r="FB26" s="23"/>
      <c r="FC26" s="23"/>
      <c r="FD26" s="23"/>
      <c r="FE26" s="24"/>
      <c r="FF26" s="350" t="str">
        <f>IF('Monitoring Data'!HR26="","",'Monitoring Data'!HR26)</f>
        <v/>
      </c>
      <c r="FG26" s="23"/>
      <c r="FH26" s="23"/>
      <c r="FI26" s="23"/>
      <c r="FJ26" s="23"/>
      <c r="FK26" s="350" t="str">
        <f>IF('Monitoring Data'!HY26="","",'Monitoring Data'!HY26)</f>
        <v/>
      </c>
      <c r="FL26" s="23"/>
      <c r="FM26" s="23"/>
      <c r="FN26" s="23"/>
      <c r="FO26" s="24"/>
      <c r="FP26" s="350" t="str">
        <f>IF('Monitoring Data'!IF26="","",'Monitoring Data'!IF26)</f>
        <v/>
      </c>
      <c r="FQ26" s="23"/>
      <c r="FR26" s="23"/>
      <c r="FS26" s="23"/>
      <c r="FT26" s="23"/>
      <c r="FU26" s="350" t="str">
        <f>IF('Monitoring Data'!IM26="","",'Monitoring Data'!IM26)</f>
        <v/>
      </c>
      <c r="FV26" s="23"/>
      <c r="FW26" s="23"/>
      <c r="FX26" s="23"/>
      <c r="FY26" s="24"/>
      <c r="FZ26" s="350" t="str">
        <f>IF('Monitoring Data'!IT26="","",'Monitoring Data'!IT26)</f>
        <v/>
      </c>
      <c r="GA26" s="23"/>
      <c r="GB26" s="23"/>
      <c r="GC26" s="23"/>
      <c r="GD26" s="24"/>
      <c r="GE26" s="115"/>
    </row>
    <row r="27" spans="1:187" x14ac:dyDescent="0.2">
      <c r="A27" s="81" t="str">
        <f>IF('Monitoring Data'!A27="","",'Monitoring Data'!A27)</f>
        <v/>
      </c>
      <c r="B27" s="350" t="str">
        <f>IF('Monitoring Data'!B27="","",'Monitoring Data'!B27)</f>
        <v/>
      </c>
      <c r="C27" s="53"/>
      <c r="D27" s="53"/>
      <c r="E27" s="53"/>
      <c r="F27" s="53"/>
      <c r="G27" s="350" t="str">
        <f>IF('Monitoring Data'!I27="","",'Monitoring Data'!I27)</f>
        <v/>
      </c>
      <c r="H27" s="53"/>
      <c r="I27" s="53"/>
      <c r="J27" s="53"/>
      <c r="K27" s="54"/>
      <c r="L27" s="350" t="str">
        <f>IF('Monitoring Data'!P27="","",'Monitoring Data'!P27)</f>
        <v/>
      </c>
      <c r="M27" s="53"/>
      <c r="N27" s="53"/>
      <c r="O27" s="53"/>
      <c r="P27" s="54"/>
      <c r="Q27" s="350" t="str">
        <f>IF('Monitoring Data'!W27="","",'Monitoring Data'!W27)</f>
        <v/>
      </c>
      <c r="R27" s="53"/>
      <c r="S27" s="53"/>
      <c r="T27" s="53"/>
      <c r="U27" s="54"/>
      <c r="V27" s="350" t="str">
        <f>IF('Monitoring Data'!AD27="","",'Monitoring Data'!AD27)</f>
        <v/>
      </c>
      <c r="W27" s="53"/>
      <c r="X27" s="53"/>
      <c r="Y27" s="53"/>
      <c r="Z27" s="53"/>
      <c r="AA27" s="350" t="str">
        <f>IF('Monitoring Data'!AK27="","",'Monitoring Data'!AK27)</f>
        <v/>
      </c>
      <c r="AB27" s="53"/>
      <c r="AC27" s="53"/>
      <c r="AD27" s="53"/>
      <c r="AE27" s="54"/>
      <c r="AF27" s="350" t="str">
        <f>IF('Monitoring Data'!AR27="","",'Monitoring Data'!AR27)</f>
        <v/>
      </c>
      <c r="AG27" s="53"/>
      <c r="AH27" s="53"/>
      <c r="AI27" s="53"/>
      <c r="AJ27" s="53"/>
      <c r="AK27" s="350" t="str">
        <f>IF('Monitoring Data'!AY27="","",'Monitoring Data'!AY27)</f>
        <v/>
      </c>
      <c r="AL27" s="53"/>
      <c r="AM27" s="53"/>
      <c r="AN27" s="53"/>
      <c r="AO27" s="54"/>
      <c r="AP27" s="350" t="str">
        <f>IF('Monitoring Data'!BF27="","",'Monitoring Data'!BF27)</f>
        <v/>
      </c>
      <c r="AQ27" s="53"/>
      <c r="AR27" s="53"/>
      <c r="AS27" s="53"/>
      <c r="AT27" s="53"/>
      <c r="AU27" s="350" t="str">
        <f>IF('Monitoring Data'!BM27="","",'Monitoring Data'!BM27)</f>
        <v/>
      </c>
      <c r="AV27" s="53"/>
      <c r="AW27" s="53"/>
      <c r="AX27" s="53"/>
      <c r="AY27" s="54"/>
      <c r="AZ27" s="350" t="str">
        <f>IF('Monitoring Data'!BT27="","",'Monitoring Data'!BT27)</f>
        <v/>
      </c>
      <c r="BA27" s="53"/>
      <c r="BB27" s="53"/>
      <c r="BC27" s="53"/>
      <c r="BD27" s="53"/>
      <c r="BE27" s="350" t="str">
        <f>IF('Monitoring Data'!CA27="","",'Monitoring Data'!CA27)</f>
        <v/>
      </c>
      <c r="BF27" s="53"/>
      <c r="BG27" s="53"/>
      <c r="BH27" s="53"/>
      <c r="BI27" s="54"/>
      <c r="BJ27" s="350" t="str">
        <f>IF('Monitoring Data'!CH27="","",'Monitoring Data'!CH27)</f>
        <v/>
      </c>
      <c r="BK27" s="23"/>
      <c r="BL27" s="23"/>
      <c r="BM27" s="23"/>
      <c r="BN27" s="23"/>
      <c r="BO27" s="350" t="str">
        <f>IF('Monitoring Data'!CO27="","",'Monitoring Data'!CO27)</f>
        <v/>
      </c>
      <c r="BP27" s="23"/>
      <c r="BQ27" s="23"/>
      <c r="BR27" s="23"/>
      <c r="BS27" s="24"/>
      <c r="BT27" s="350" t="str">
        <f>IF('Monitoring Data'!CV27="","",'Monitoring Data'!CV27)</f>
        <v/>
      </c>
      <c r="BU27" s="53"/>
      <c r="BV27" s="23"/>
      <c r="BW27" s="23"/>
      <c r="BX27" s="23"/>
      <c r="BY27" s="350" t="str">
        <f>IF('Monitoring Data'!DC27="","",'Monitoring Data'!DC27)</f>
        <v/>
      </c>
      <c r="BZ27" s="23"/>
      <c r="CA27" s="53"/>
      <c r="CB27" s="53"/>
      <c r="CC27" s="54"/>
      <c r="CD27" s="350" t="str">
        <f>IF('Monitoring Data'!DJ27="","",'Monitoring Data'!DJ27)</f>
        <v/>
      </c>
      <c r="CE27" s="53"/>
      <c r="CF27" s="53"/>
      <c r="CG27" s="53"/>
      <c r="CH27" s="53"/>
      <c r="CI27" s="350" t="str">
        <f>IF('Monitoring Data'!DQ27="","",'Monitoring Data'!DQ27)</f>
        <v/>
      </c>
      <c r="CJ27" s="23"/>
      <c r="CK27" s="23"/>
      <c r="CL27" s="23"/>
      <c r="CM27" s="24"/>
      <c r="CN27" s="350" t="str">
        <f>IF('Monitoring Data'!DX27="","",'Monitoring Data'!DX27)</f>
        <v/>
      </c>
      <c r="CO27" s="23"/>
      <c r="CP27" s="23"/>
      <c r="CQ27" s="23"/>
      <c r="CR27" s="23"/>
      <c r="CS27" s="350" t="str">
        <f>IF('Monitoring Data'!EE27="","",'Monitoring Data'!EE27)</f>
        <v/>
      </c>
      <c r="CT27" s="23"/>
      <c r="CU27" s="23"/>
      <c r="CV27" s="23"/>
      <c r="CW27" s="24"/>
      <c r="CX27" s="350" t="str">
        <f>IF('Monitoring Data'!EL27="","",'Monitoring Data'!EL27)</f>
        <v/>
      </c>
      <c r="CY27" s="23"/>
      <c r="CZ27" s="23"/>
      <c r="DA27" s="23"/>
      <c r="DB27" s="23"/>
      <c r="DC27" s="350" t="str">
        <f>IF('Monitoring Data'!ES27="","",'Monitoring Data'!ES27)</f>
        <v/>
      </c>
      <c r="DD27" s="53"/>
      <c r="DE27" s="53"/>
      <c r="DF27" s="53"/>
      <c r="DG27" s="54"/>
      <c r="DH27" s="350" t="str">
        <f>IF('Monitoring Data'!EZ27="","",'Monitoring Data'!EZ27)</f>
        <v/>
      </c>
      <c r="DI27" s="23"/>
      <c r="DJ27" s="23"/>
      <c r="DK27" s="23"/>
      <c r="DL27" s="23"/>
      <c r="DM27" s="350" t="str">
        <f>IF('Monitoring Data'!FG27="","",'Monitoring Data'!FG27)</f>
        <v/>
      </c>
      <c r="DN27" s="23"/>
      <c r="DO27" s="23"/>
      <c r="DP27" s="23"/>
      <c r="DQ27" s="24"/>
      <c r="DR27" s="350" t="str">
        <f>IF('Monitoring Data'!FN27="","",'Monitoring Data'!FN27)</f>
        <v/>
      </c>
      <c r="DS27" s="23"/>
      <c r="DT27" s="23"/>
      <c r="DU27" s="23"/>
      <c r="DV27" s="23"/>
      <c r="DW27" s="350" t="str">
        <f>IF('Monitoring Data'!FU27="","",'Monitoring Data'!FU27)</f>
        <v/>
      </c>
      <c r="DX27" s="23"/>
      <c r="DY27" s="23"/>
      <c r="DZ27" s="23"/>
      <c r="EA27" s="24"/>
      <c r="EB27" s="350" t="str">
        <f>IF('Monitoring Data'!GB27="","",'Monitoring Data'!GB27)</f>
        <v/>
      </c>
      <c r="EC27" s="23"/>
      <c r="ED27" s="23"/>
      <c r="EE27" s="23"/>
      <c r="EF27" s="23"/>
      <c r="EG27" s="350" t="str">
        <f>IF('Monitoring Data'!GI27="","",'Monitoring Data'!GI27)</f>
        <v/>
      </c>
      <c r="EH27" s="23"/>
      <c r="EI27" s="23"/>
      <c r="EJ27" s="23"/>
      <c r="EK27" s="24"/>
      <c r="EL27" s="350" t="str">
        <f>IF('Monitoring Data'!GP27="","",'Monitoring Data'!GP27)</f>
        <v/>
      </c>
      <c r="EM27" s="23"/>
      <c r="EN27" s="23"/>
      <c r="EO27" s="23"/>
      <c r="EP27" s="23"/>
      <c r="EQ27" s="350" t="str">
        <f>IF('Monitoring Data'!GW27="","",'Monitoring Data'!GW27)</f>
        <v/>
      </c>
      <c r="ER27" s="23"/>
      <c r="ES27" s="23"/>
      <c r="ET27" s="23"/>
      <c r="EU27" s="24"/>
      <c r="EV27" s="350" t="str">
        <f>IF('Monitoring Data'!HD27="","",'Monitoring Data'!HD27)</f>
        <v/>
      </c>
      <c r="EW27" s="23"/>
      <c r="EX27" s="23"/>
      <c r="EY27" s="23"/>
      <c r="EZ27" s="23"/>
      <c r="FA27" s="350" t="str">
        <f>IF('Monitoring Data'!HK27="","",'Monitoring Data'!HK27)</f>
        <v/>
      </c>
      <c r="FB27" s="23"/>
      <c r="FC27" s="23"/>
      <c r="FD27" s="23"/>
      <c r="FE27" s="24"/>
      <c r="FF27" s="350" t="str">
        <f>IF('Monitoring Data'!HR27="","",'Monitoring Data'!HR27)</f>
        <v/>
      </c>
      <c r="FG27" s="23"/>
      <c r="FH27" s="23"/>
      <c r="FI27" s="23"/>
      <c r="FJ27" s="23"/>
      <c r="FK27" s="350" t="str">
        <f>IF('Monitoring Data'!HY27="","",'Monitoring Data'!HY27)</f>
        <v/>
      </c>
      <c r="FL27" s="23"/>
      <c r="FM27" s="23"/>
      <c r="FN27" s="23"/>
      <c r="FO27" s="24"/>
      <c r="FP27" s="350" t="str">
        <f>IF('Monitoring Data'!IF27="","",'Monitoring Data'!IF27)</f>
        <v/>
      </c>
      <c r="FQ27" s="23"/>
      <c r="FR27" s="23"/>
      <c r="FS27" s="23"/>
      <c r="FT27" s="23"/>
      <c r="FU27" s="350" t="str">
        <f>IF('Monitoring Data'!IM27="","",'Monitoring Data'!IM27)</f>
        <v/>
      </c>
      <c r="FV27" s="23"/>
      <c r="FW27" s="23"/>
      <c r="FX27" s="23"/>
      <c r="FY27" s="24"/>
      <c r="FZ27" s="350" t="str">
        <f>IF('Monitoring Data'!IT27="","",'Monitoring Data'!IT27)</f>
        <v/>
      </c>
      <c r="GA27" s="23"/>
      <c r="GB27" s="23"/>
      <c r="GC27" s="23"/>
      <c r="GD27" s="24"/>
      <c r="GE27" s="115"/>
    </row>
    <row r="28" spans="1:187" x14ac:dyDescent="0.2">
      <c r="A28" s="81" t="str">
        <f>IF('Monitoring Data'!A28="","",'Monitoring Data'!A28)</f>
        <v/>
      </c>
      <c r="B28" s="350" t="str">
        <f>IF('Monitoring Data'!B28="","",'Monitoring Data'!B28)</f>
        <v/>
      </c>
      <c r="C28" s="53"/>
      <c r="D28" s="53"/>
      <c r="E28" s="53"/>
      <c r="F28" s="53"/>
      <c r="G28" s="350" t="str">
        <f>IF('Monitoring Data'!I28="","",'Monitoring Data'!I28)</f>
        <v/>
      </c>
      <c r="H28" s="53"/>
      <c r="I28" s="53"/>
      <c r="J28" s="53"/>
      <c r="K28" s="54"/>
      <c r="L28" s="350" t="str">
        <f>IF('Monitoring Data'!P28="","",'Monitoring Data'!P28)</f>
        <v/>
      </c>
      <c r="M28" s="53"/>
      <c r="N28" s="53"/>
      <c r="O28" s="53"/>
      <c r="P28" s="54"/>
      <c r="Q28" s="350" t="str">
        <f>IF('Monitoring Data'!W28="","",'Monitoring Data'!W28)</f>
        <v/>
      </c>
      <c r="R28" s="53"/>
      <c r="S28" s="53"/>
      <c r="T28" s="53"/>
      <c r="U28" s="54"/>
      <c r="V28" s="350" t="str">
        <f>IF('Monitoring Data'!AD28="","",'Monitoring Data'!AD28)</f>
        <v/>
      </c>
      <c r="W28" s="53"/>
      <c r="X28" s="53"/>
      <c r="Y28" s="53"/>
      <c r="Z28" s="53"/>
      <c r="AA28" s="350" t="str">
        <f>IF('Monitoring Data'!AK28="","",'Monitoring Data'!AK28)</f>
        <v/>
      </c>
      <c r="AB28" s="53"/>
      <c r="AC28" s="53"/>
      <c r="AD28" s="53"/>
      <c r="AE28" s="54"/>
      <c r="AF28" s="350" t="str">
        <f>IF('Monitoring Data'!AR28="","",'Monitoring Data'!AR28)</f>
        <v/>
      </c>
      <c r="AG28" s="53"/>
      <c r="AH28" s="53"/>
      <c r="AI28" s="53"/>
      <c r="AJ28" s="53"/>
      <c r="AK28" s="350" t="str">
        <f>IF('Monitoring Data'!AY28="","",'Monitoring Data'!AY28)</f>
        <v/>
      </c>
      <c r="AL28" s="53"/>
      <c r="AM28" s="53"/>
      <c r="AN28" s="53"/>
      <c r="AO28" s="54"/>
      <c r="AP28" s="350" t="str">
        <f>IF('Monitoring Data'!BF28="","",'Monitoring Data'!BF28)</f>
        <v/>
      </c>
      <c r="AQ28" s="53"/>
      <c r="AR28" s="53"/>
      <c r="AS28" s="53"/>
      <c r="AT28" s="53"/>
      <c r="AU28" s="350" t="str">
        <f>IF('Monitoring Data'!BM28="","",'Monitoring Data'!BM28)</f>
        <v/>
      </c>
      <c r="AV28" s="53"/>
      <c r="AW28" s="53"/>
      <c r="AX28" s="53"/>
      <c r="AY28" s="54"/>
      <c r="AZ28" s="350" t="str">
        <f>IF('Monitoring Data'!BT28="","",'Monitoring Data'!BT28)</f>
        <v/>
      </c>
      <c r="BA28" s="53"/>
      <c r="BB28" s="53"/>
      <c r="BC28" s="53"/>
      <c r="BD28" s="53"/>
      <c r="BE28" s="350" t="str">
        <f>IF('Monitoring Data'!CA28="","",'Monitoring Data'!CA28)</f>
        <v/>
      </c>
      <c r="BF28" s="53"/>
      <c r="BG28" s="53"/>
      <c r="BH28" s="53"/>
      <c r="BI28" s="54"/>
      <c r="BJ28" s="350" t="str">
        <f>IF('Monitoring Data'!CH28="","",'Monitoring Data'!CH28)</f>
        <v/>
      </c>
      <c r="BK28" s="23"/>
      <c r="BL28" s="23"/>
      <c r="BM28" s="23"/>
      <c r="BN28" s="23"/>
      <c r="BO28" s="350" t="str">
        <f>IF('Monitoring Data'!CO28="","",'Monitoring Data'!CO28)</f>
        <v/>
      </c>
      <c r="BP28" s="23"/>
      <c r="BQ28" s="23"/>
      <c r="BR28" s="23"/>
      <c r="BS28" s="24"/>
      <c r="BT28" s="350" t="str">
        <f>IF('Monitoring Data'!CV28="","",'Monitoring Data'!CV28)</f>
        <v/>
      </c>
      <c r="BU28" s="53"/>
      <c r="BV28" s="23"/>
      <c r="BW28" s="53"/>
      <c r="BX28" s="53"/>
      <c r="BY28" s="350" t="str">
        <f>IF('Monitoring Data'!DC28="","",'Monitoring Data'!DC28)</f>
        <v/>
      </c>
      <c r="BZ28" s="53"/>
      <c r="CA28" s="53"/>
      <c r="CB28" s="53"/>
      <c r="CC28" s="54"/>
      <c r="CD28" s="350" t="str">
        <f>IF('Monitoring Data'!DJ28="","",'Monitoring Data'!DJ28)</f>
        <v/>
      </c>
      <c r="CE28" s="53"/>
      <c r="CF28" s="53"/>
      <c r="CG28" s="53"/>
      <c r="CH28" s="53"/>
      <c r="CI28" s="350" t="str">
        <f>IF('Monitoring Data'!DQ28="","",'Monitoring Data'!DQ28)</f>
        <v/>
      </c>
      <c r="CJ28" s="23"/>
      <c r="CK28" s="23"/>
      <c r="CL28" s="23"/>
      <c r="CM28" s="24"/>
      <c r="CN28" s="350" t="str">
        <f>IF('Monitoring Data'!DX28="","",'Monitoring Data'!DX28)</f>
        <v/>
      </c>
      <c r="CO28" s="23"/>
      <c r="CP28" s="23"/>
      <c r="CQ28" s="23"/>
      <c r="CR28" s="23"/>
      <c r="CS28" s="350" t="str">
        <f>IF('Monitoring Data'!EE28="","",'Monitoring Data'!EE28)</f>
        <v/>
      </c>
      <c r="CT28" s="23"/>
      <c r="CU28" s="23"/>
      <c r="CV28" s="23"/>
      <c r="CW28" s="24"/>
      <c r="CX28" s="350" t="str">
        <f>IF('Monitoring Data'!EL28="","",'Monitoring Data'!EL28)</f>
        <v/>
      </c>
      <c r="CY28" s="23"/>
      <c r="CZ28" s="23"/>
      <c r="DA28" s="23"/>
      <c r="DB28" s="23"/>
      <c r="DC28" s="350" t="str">
        <f>IF('Monitoring Data'!ES28="","",'Monitoring Data'!ES28)</f>
        <v/>
      </c>
      <c r="DD28" s="53"/>
      <c r="DE28" s="53"/>
      <c r="DF28" s="53"/>
      <c r="DG28" s="54"/>
      <c r="DH28" s="350" t="str">
        <f>IF('Monitoring Data'!EZ28="","",'Monitoring Data'!EZ28)</f>
        <v/>
      </c>
      <c r="DI28" s="23"/>
      <c r="DJ28" s="23"/>
      <c r="DK28" s="23"/>
      <c r="DL28" s="23"/>
      <c r="DM28" s="350" t="str">
        <f>IF('Monitoring Data'!FG28="","",'Monitoring Data'!FG28)</f>
        <v/>
      </c>
      <c r="DN28" s="23"/>
      <c r="DO28" s="23"/>
      <c r="DP28" s="23"/>
      <c r="DQ28" s="24"/>
      <c r="DR28" s="350" t="str">
        <f>IF('Monitoring Data'!FN28="","",'Monitoring Data'!FN28)</f>
        <v/>
      </c>
      <c r="DS28" s="23"/>
      <c r="DT28" s="23"/>
      <c r="DU28" s="23"/>
      <c r="DV28" s="23"/>
      <c r="DW28" s="350" t="str">
        <f>IF('Monitoring Data'!FU28="","",'Monitoring Data'!FU28)</f>
        <v/>
      </c>
      <c r="DX28" s="23"/>
      <c r="DY28" s="23"/>
      <c r="DZ28" s="23"/>
      <c r="EA28" s="24"/>
      <c r="EB28" s="350" t="str">
        <f>IF('Monitoring Data'!GB28="","",'Monitoring Data'!GB28)</f>
        <v/>
      </c>
      <c r="EC28" s="23"/>
      <c r="ED28" s="23"/>
      <c r="EE28" s="23"/>
      <c r="EF28" s="23"/>
      <c r="EG28" s="350" t="str">
        <f>IF('Monitoring Data'!GI28="","",'Monitoring Data'!GI28)</f>
        <v/>
      </c>
      <c r="EH28" s="23"/>
      <c r="EI28" s="23"/>
      <c r="EJ28" s="23"/>
      <c r="EK28" s="24"/>
      <c r="EL28" s="350" t="str">
        <f>IF('Monitoring Data'!GP28="","",'Monitoring Data'!GP28)</f>
        <v/>
      </c>
      <c r="EM28" s="23"/>
      <c r="EN28" s="23"/>
      <c r="EO28" s="23"/>
      <c r="EP28" s="23"/>
      <c r="EQ28" s="350" t="str">
        <f>IF('Monitoring Data'!GW28="","",'Monitoring Data'!GW28)</f>
        <v/>
      </c>
      <c r="ER28" s="23"/>
      <c r="ES28" s="23"/>
      <c r="ET28" s="23"/>
      <c r="EU28" s="24"/>
      <c r="EV28" s="350" t="str">
        <f>IF('Monitoring Data'!HD28="","",'Monitoring Data'!HD28)</f>
        <v/>
      </c>
      <c r="EW28" s="23"/>
      <c r="EX28" s="23"/>
      <c r="EY28" s="23"/>
      <c r="EZ28" s="23"/>
      <c r="FA28" s="350" t="str">
        <f>IF('Monitoring Data'!HK28="","",'Monitoring Data'!HK28)</f>
        <v/>
      </c>
      <c r="FB28" s="23"/>
      <c r="FC28" s="23"/>
      <c r="FD28" s="23"/>
      <c r="FE28" s="24"/>
      <c r="FF28" s="350" t="str">
        <f>IF('Monitoring Data'!HR28="","",'Monitoring Data'!HR28)</f>
        <v/>
      </c>
      <c r="FG28" s="23"/>
      <c r="FH28" s="23"/>
      <c r="FI28" s="23"/>
      <c r="FJ28" s="23"/>
      <c r="FK28" s="350" t="str">
        <f>IF('Monitoring Data'!HY28="","",'Monitoring Data'!HY28)</f>
        <v/>
      </c>
      <c r="FL28" s="23"/>
      <c r="FM28" s="23"/>
      <c r="FN28" s="23"/>
      <c r="FO28" s="24"/>
      <c r="FP28" s="350" t="str">
        <f>IF('Monitoring Data'!IF28="","",'Monitoring Data'!IF28)</f>
        <v/>
      </c>
      <c r="FQ28" s="23"/>
      <c r="FR28" s="23"/>
      <c r="FS28" s="23"/>
      <c r="FT28" s="23"/>
      <c r="FU28" s="350" t="str">
        <f>IF('Monitoring Data'!IM28="","",'Monitoring Data'!IM28)</f>
        <v/>
      </c>
      <c r="FV28" s="23"/>
      <c r="FW28" s="23"/>
      <c r="FX28" s="23"/>
      <c r="FY28" s="24"/>
      <c r="FZ28" s="350" t="str">
        <f>IF('Monitoring Data'!IT28="","",'Monitoring Data'!IT28)</f>
        <v/>
      </c>
      <c r="GA28" s="23"/>
      <c r="GB28" s="23"/>
      <c r="GC28" s="23"/>
      <c r="GD28" s="24"/>
      <c r="GE28" s="115"/>
    </row>
    <row r="29" spans="1:187" x14ac:dyDescent="0.2">
      <c r="A29" s="81" t="str">
        <f>IF('Monitoring Data'!A29="","",'Monitoring Data'!A29)</f>
        <v/>
      </c>
      <c r="B29" s="350" t="str">
        <f>IF('Monitoring Data'!B29="","",'Monitoring Data'!B29)</f>
        <v/>
      </c>
      <c r="C29" s="53"/>
      <c r="D29" s="53"/>
      <c r="E29" s="72"/>
      <c r="F29" s="53"/>
      <c r="G29" s="350" t="str">
        <f>IF('Monitoring Data'!I29="","",'Monitoring Data'!I29)</f>
        <v/>
      </c>
      <c r="H29" s="53"/>
      <c r="I29" s="53"/>
      <c r="J29" s="72"/>
      <c r="K29" s="54"/>
      <c r="L29" s="350" t="str">
        <f>IF('Monitoring Data'!P29="","",'Monitoring Data'!P29)</f>
        <v/>
      </c>
      <c r="M29" s="53"/>
      <c r="N29" s="53"/>
      <c r="O29" s="72"/>
      <c r="P29" s="54"/>
      <c r="Q29" s="350" t="str">
        <f>IF('Monitoring Data'!W29="","",'Monitoring Data'!W29)</f>
        <v/>
      </c>
      <c r="R29" s="53"/>
      <c r="S29" s="53"/>
      <c r="T29" s="72"/>
      <c r="U29" s="54"/>
      <c r="V29" s="352" t="str">
        <f>IF('Monitoring Data'!AD29="","",'Monitoring Data'!AD29)</f>
        <v/>
      </c>
      <c r="W29" s="72"/>
      <c r="X29" s="72"/>
      <c r="Y29" s="72"/>
      <c r="Z29" s="53"/>
      <c r="AA29" s="350" t="str">
        <f>IF('Monitoring Data'!AK29="","",'Monitoring Data'!AK29)</f>
        <v/>
      </c>
      <c r="AB29" s="53"/>
      <c r="AC29" s="53"/>
      <c r="AD29" s="53"/>
      <c r="AE29" s="54"/>
      <c r="AF29" s="350" t="str">
        <f>IF('Monitoring Data'!AR29="","",'Monitoring Data'!AR29)</f>
        <v/>
      </c>
      <c r="AG29" s="53"/>
      <c r="AH29" s="53"/>
      <c r="AI29" s="72"/>
      <c r="AJ29" s="53"/>
      <c r="AK29" s="350" t="str">
        <f>IF('Monitoring Data'!AY29="","",'Monitoring Data'!AY29)</f>
        <v/>
      </c>
      <c r="AL29" s="53"/>
      <c r="AM29" s="55"/>
      <c r="AN29" s="55"/>
      <c r="AO29" s="54"/>
      <c r="AP29" s="354" t="str">
        <f>IF('Monitoring Data'!BF29="","",'Monitoring Data'!BF29)</f>
        <v/>
      </c>
      <c r="AQ29" s="55"/>
      <c r="AR29" s="55"/>
      <c r="AS29" s="55"/>
      <c r="AT29" s="53"/>
      <c r="AU29" s="350" t="str">
        <f>IF('Monitoring Data'!BM29="","",'Monitoring Data'!BM29)</f>
        <v/>
      </c>
      <c r="AV29" s="53"/>
      <c r="AW29" s="55"/>
      <c r="AX29" s="55"/>
      <c r="AY29" s="54"/>
      <c r="AZ29" s="354" t="str">
        <f>IF('Monitoring Data'!BT29="","",'Monitoring Data'!BT29)</f>
        <v/>
      </c>
      <c r="BA29" s="53"/>
      <c r="BB29" s="55"/>
      <c r="BC29" s="76"/>
      <c r="BD29" s="53"/>
      <c r="BE29" s="354" t="str">
        <f>IF('Monitoring Data'!CA29="","",'Monitoring Data'!CA29)</f>
        <v/>
      </c>
      <c r="BF29" s="55"/>
      <c r="BG29" s="53"/>
      <c r="BH29" s="53"/>
      <c r="BI29" s="54"/>
      <c r="BJ29" s="350" t="str">
        <f>IF('Monitoring Data'!CH29="","",'Monitoring Data'!CH29)</f>
        <v/>
      </c>
      <c r="BK29" s="23"/>
      <c r="BL29" s="39"/>
      <c r="BM29" s="39"/>
      <c r="BN29" s="23"/>
      <c r="BO29" s="354" t="str">
        <f>IF('Monitoring Data'!CO29="","",'Monitoring Data'!CO29)</f>
        <v/>
      </c>
      <c r="BP29" s="39"/>
      <c r="BQ29" s="39"/>
      <c r="BR29" s="39"/>
      <c r="BS29" s="24"/>
      <c r="BT29" s="354" t="str">
        <f>IF('Monitoring Data'!CV29="","",'Monitoring Data'!CV29)</f>
        <v/>
      </c>
      <c r="BU29" s="55"/>
      <c r="BV29" s="39"/>
      <c r="BW29" s="55"/>
      <c r="BX29" s="53"/>
      <c r="BY29" s="350" t="str">
        <f>IF('Monitoring Data'!DC29="","",'Monitoring Data'!DC29)</f>
        <v/>
      </c>
      <c r="BZ29" s="53"/>
      <c r="CA29" s="53"/>
      <c r="CB29" s="53"/>
      <c r="CC29" s="54"/>
      <c r="CD29" s="354" t="str">
        <f>IF('Monitoring Data'!DJ29="","",'Monitoring Data'!DJ29)</f>
        <v/>
      </c>
      <c r="CE29" s="76"/>
      <c r="CF29" s="53"/>
      <c r="CG29" s="53"/>
      <c r="CH29" s="53"/>
      <c r="CI29" s="352" t="str">
        <f>IF('Monitoring Data'!DQ29="","",'Monitoring Data'!DQ29)</f>
        <v/>
      </c>
      <c r="CJ29" s="51"/>
      <c r="CK29" s="40"/>
      <c r="CL29" s="40"/>
      <c r="CM29" s="24"/>
      <c r="CN29" s="350" t="str">
        <f>IF('Monitoring Data'!DX29="","",'Monitoring Data'!DX29)</f>
        <v/>
      </c>
      <c r="CO29" s="23"/>
      <c r="CP29" s="23"/>
      <c r="CQ29" s="23"/>
      <c r="CR29" s="23"/>
      <c r="CS29" s="354" t="str">
        <f>IF('Monitoring Data'!EE29="","",'Monitoring Data'!EE29)</f>
        <v/>
      </c>
      <c r="CT29" s="39"/>
      <c r="CU29" s="39"/>
      <c r="CV29" s="39"/>
      <c r="CW29" s="24"/>
      <c r="CX29" s="354" t="str">
        <f>IF('Monitoring Data'!EL29="","",'Monitoring Data'!EL29)</f>
        <v/>
      </c>
      <c r="CY29" s="40"/>
      <c r="CZ29" s="39"/>
      <c r="DA29" s="40"/>
      <c r="DB29" s="23"/>
      <c r="DC29" s="354" t="str">
        <f>IF('Monitoring Data'!ES29="","",'Monitoring Data'!ES29)</f>
        <v/>
      </c>
      <c r="DD29" s="55"/>
      <c r="DE29" s="55"/>
      <c r="DF29" s="55"/>
      <c r="DG29" s="54"/>
      <c r="DH29" s="350" t="str">
        <f>IF('Monitoring Data'!EZ29="","",'Monitoring Data'!EZ29)</f>
        <v/>
      </c>
      <c r="DI29" s="23"/>
      <c r="DJ29" s="23"/>
      <c r="DK29" s="23"/>
      <c r="DL29" s="23"/>
      <c r="DM29" s="350" t="str">
        <f>IF('Monitoring Data'!FG29="","",'Monitoring Data'!FG29)</f>
        <v/>
      </c>
      <c r="DN29" s="23"/>
      <c r="DO29" s="23"/>
      <c r="DP29" s="23"/>
      <c r="DQ29" s="24"/>
      <c r="DR29" s="350" t="str">
        <f>IF('Monitoring Data'!FN29="","",'Monitoring Data'!FN29)</f>
        <v/>
      </c>
      <c r="DS29" s="23"/>
      <c r="DT29" s="23"/>
      <c r="DU29" s="23"/>
      <c r="DV29" s="23"/>
      <c r="DW29" s="350" t="str">
        <f>IF('Monitoring Data'!FU29="","",'Monitoring Data'!FU29)</f>
        <v/>
      </c>
      <c r="DX29" s="23"/>
      <c r="DY29" s="23"/>
      <c r="DZ29" s="23"/>
      <c r="EA29" s="24"/>
      <c r="EB29" s="350" t="str">
        <f>IF('Monitoring Data'!GB29="","",'Monitoring Data'!GB29)</f>
        <v/>
      </c>
      <c r="EC29" s="23"/>
      <c r="ED29" s="23"/>
      <c r="EE29" s="23"/>
      <c r="EF29" s="23"/>
      <c r="EG29" s="350" t="str">
        <f>IF('Monitoring Data'!GI29="","",'Monitoring Data'!GI29)</f>
        <v/>
      </c>
      <c r="EH29" s="23"/>
      <c r="EI29" s="23"/>
      <c r="EJ29" s="23"/>
      <c r="EK29" s="24"/>
      <c r="EL29" s="350" t="str">
        <f>IF('Monitoring Data'!GP29="","",'Monitoring Data'!GP29)</f>
        <v/>
      </c>
      <c r="EM29" s="23"/>
      <c r="EN29" s="23"/>
      <c r="EO29" s="23"/>
      <c r="EP29" s="23"/>
      <c r="EQ29" s="350" t="str">
        <f>IF('Monitoring Data'!GW29="","",'Monitoring Data'!GW29)</f>
        <v/>
      </c>
      <c r="ER29" s="23"/>
      <c r="ES29" s="23"/>
      <c r="ET29" s="23"/>
      <c r="EU29" s="24"/>
      <c r="EV29" s="350" t="str">
        <f>IF('Monitoring Data'!HD29="","",'Monitoring Data'!HD29)</f>
        <v/>
      </c>
      <c r="EW29" s="23"/>
      <c r="EX29" s="23"/>
      <c r="EY29" s="23"/>
      <c r="EZ29" s="23"/>
      <c r="FA29" s="350" t="str">
        <f>IF('Monitoring Data'!HK29="","",'Monitoring Data'!HK29)</f>
        <v/>
      </c>
      <c r="FB29" s="23"/>
      <c r="FC29" s="23"/>
      <c r="FD29" s="23"/>
      <c r="FE29" s="24"/>
      <c r="FF29" s="350" t="str">
        <f>IF('Monitoring Data'!HR29="","",'Monitoring Data'!HR29)</f>
        <v/>
      </c>
      <c r="FG29" s="23"/>
      <c r="FH29" s="23"/>
      <c r="FI29" s="23"/>
      <c r="FJ29" s="23"/>
      <c r="FK29" s="350" t="str">
        <f>IF('Monitoring Data'!HY29="","",'Monitoring Data'!HY29)</f>
        <v/>
      </c>
      <c r="FL29" s="23"/>
      <c r="FM29" s="23"/>
      <c r="FN29" s="23"/>
      <c r="FO29" s="24"/>
      <c r="FP29" s="350" t="str">
        <f>IF('Monitoring Data'!IF29="","",'Monitoring Data'!IF29)</f>
        <v/>
      </c>
      <c r="FQ29" s="23"/>
      <c r="FR29" s="23"/>
      <c r="FS29" s="23"/>
      <c r="FT29" s="23"/>
      <c r="FU29" s="350" t="str">
        <f>IF('Monitoring Data'!IM29="","",'Monitoring Data'!IM29)</f>
        <v/>
      </c>
      <c r="FV29" s="23"/>
      <c r="FW29" s="23"/>
      <c r="FX29" s="23"/>
      <c r="FY29" s="24"/>
      <c r="FZ29" s="350" t="str">
        <f>IF('Monitoring Data'!IT29="","",'Monitoring Data'!IT29)</f>
        <v/>
      </c>
      <c r="GA29" s="23"/>
      <c r="GB29" s="23"/>
      <c r="GC29" s="23"/>
      <c r="GD29" s="24"/>
      <c r="GE29" s="115"/>
    </row>
    <row r="30" spans="1:187" x14ac:dyDescent="0.2">
      <c r="A30" s="81" t="str">
        <f>IF('Monitoring Data'!A30="","",'Monitoring Data'!A30)</f>
        <v/>
      </c>
      <c r="B30" s="350" t="str">
        <f>IF('Monitoring Data'!B30="","",'Monitoring Data'!B30)</f>
        <v/>
      </c>
      <c r="C30" s="53"/>
      <c r="D30" s="53"/>
      <c r="E30" s="72"/>
      <c r="F30" s="53"/>
      <c r="G30" s="350" t="str">
        <f>IF('Monitoring Data'!I30="","",'Monitoring Data'!I30)</f>
        <v/>
      </c>
      <c r="H30" s="53"/>
      <c r="I30" s="53"/>
      <c r="J30" s="72"/>
      <c r="K30" s="54"/>
      <c r="L30" s="350" t="str">
        <f>IF('Monitoring Data'!P30="","",'Monitoring Data'!P30)</f>
        <v/>
      </c>
      <c r="M30" s="53"/>
      <c r="N30" s="53"/>
      <c r="O30" s="72"/>
      <c r="P30" s="54"/>
      <c r="Q30" s="350" t="str">
        <f>IF('Monitoring Data'!W30="","",'Monitoring Data'!W30)</f>
        <v/>
      </c>
      <c r="R30" s="53"/>
      <c r="S30" s="53"/>
      <c r="T30" s="72"/>
      <c r="U30" s="54"/>
      <c r="V30" s="350" t="str">
        <f>IF('Monitoring Data'!AD30="","",'Monitoring Data'!AD30)</f>
        <v/>
      </c>
      <c r="W30" s="72"/>
      <c r="X30" s="72"/>
      <c r="Y30" s="72"/>
      <c r="Z30" s="53"/>
      <c r="AA30" s="350" t="str">
        <f>IF('Monitoring Data'!AK30="","",'Monitoring Data'!AK30)</f>
        <v/>
      </c>
      <c r="AB30" s="53"/>
      <c r="AC30" s="53"/>
      <c r="AD30" s="53"/>
      <c r="AE30" s="54"/>
      <c r="AF30" s="350" t="str">
        <f>IF('Monitoring Data'!AR30="","",'Monitoring Data'!AR30)</f>
        <v/>
      </c>
      <c r="AG30" s="53"/>
      <c r="AH30" s="53"/>
      <c r="AI30" s="72"/>
      <c r="AJ30" s="53"/>
      <c r="AK30" s="350" t="str">
        <f>IF('Monitoring Data'!AY30="","",'Monitoring Data'!AY30)</f>
        <v/>
      </c>
      <c r="AL30" s="53"/>
      <c r="AM30" s="55"/>
      <c r="AN30" s="55"/>
      <c r="AO30" s="54"/>
      <c r="AP30" s="354" t="str">
        <f>IF('Monitoring Data'!BF30="","",'Monitoring Data'!BF30)</f>
        <v/>
      </c>
      <c r="AQ30" s="55"/>
      <c r="AR30" s="55"/>
      <c r="AS30" s="55"/>
      <c r="AT30" s="53"/>
      <c r="AU30" s="350" t="str">
        <f>IF('Monitoring Data'!BM30="","",'Monitoring Data'!BM30)</f>
        <v/>
      </c>
      <c r="AV30" s="53"/>
      <c r="AW30" s="55"/>
      <c r="AX30" s="55"/>
      <c r="AY30" s="54"/>
      <c r="AZ30" s="354" t="str">
        <f>IF('Monitoring Data'!BT30="","",'Monitoring Data'!BT30)</f>
        <v/>
      </c>
      <c r="BA30" s="53"/>
      <c r="BB30" s="55"/>
      <c r="BC30" s="76"/>
      <c r="BD30" s="53"/>
      <c r="BE30" s="354" t="str">
        <f>IF('Monitoring Data'!CA30="","",'Monitoring Data'!CA30)</f>
        <v/>
      </c>
      <c r="BF30" s="55"/>
      <c r="BG30" s="53"/>
      <c r="BH30" s="53"/>
      <c r="BI30" s="54"/>
      <c r="BJ30" s="350" t="str">
        <f>IF('Monitoring Data'!CH30="","",'Monitoring Data'!CH30)</f>
        <v/>
      </c>
      <c r="BK30" s="23"/>
      <c r="BL30" s="39"/>
      <c r="BM30" s="39"/>
      <c r="BN30" s="23"/>
      <c r="BO30" s="354" t="str">
        <f>IF('Monitoring Data'!CO30="","",'Monitoring Data'!CO30)</f>
        <v/>
      </c>
      <c r="BP30" s="39"/>
      <c r="BQ30" s="39"/>
      <c r="BR30" s="39"/>
      <c r="BS30" s="24"/>
      <c r="BT30" s="354" t="str">
        <f>IF('Monitoring Data'!CV30="","",'Monitoring Data'!CV30)</f>
        <v/>
      </c>
      <c r="BU30" s="55"/>
      <c r="BV30" s="39"/>
      <c r="BW30" s="55"/>
      <c r="BX30" s="53"/>
      <c r="BY30" s="350" t="str">
        <f>IF('Monitoring Data'!DC30="","",'Monitoring Data'!DC30)</f>
        <v/>
      </c>
      <c r="BZ30" s="53"/>
      <c r="CA30" s="53"/>
      <c r="CB30" s="53"/>
      <c r="CC30" s="54"/>
      <c r="CD30" s="354" t="str">
        <f>IF('Monitoring Data'!DJ30="","",'Monitoring Data'!DJ30)</f>
        <v/>
      </c>
      <c r="CE30" s="76"/>
      <c r="CF30" s="53"/>
      <c r="CG30" s="53"/>
      <c r="CH30" s="53"/>
      <c r="CI30" s="352" t="str">
        <f>IF('Monitoring Data'!DQ30="","",'Monitoring Data'!DQ30)</f>
        <v/>
      </c>
      <c r="CJ30" s="51"/>
      <c r="CK30" s="40"/>
      <c r="CL30" s="40"/>
      <c r="CM30" s="24"/>
      <c r="CN30" s="350" t="str">
        <f>IF('Monitoring Data'!DX30="","",'Monitoring Data'!DX30)</f>
        <v/>
      </c>
      <c r="CO30" s="23"/>
      <c r="CP30" s="23"/>
      <c r="CQ30" s="23"/>
      <c r="CR30" s="23"/>
      <c r="CS30" s="354" t="str">
        <f>IF('Monitoring Data'!EE30="","",'Monitoring Data'!EE30)</f>
        <v/>
      </c>
      <c r="CT30" s="39"/>
      <c r="CU30" s="39"/>
      <c r="CV30" s="39"/>
      <c r="CW30" s="24"/>
      <c r="CX30" s="354" t="str">
        <f>IF('Monitoring Data'!EL30="","",'Monitoring Data'!EL30)</f>
        <v/>
      </c>
      <c r="CY30" s="40"/>
      <c r="CZ30" s="39"/>
      <c r="DA30" s="40"/>
      <c r="DB30" s="23"/>
      <c r="DC30" s="354" t="str">
        <f>IF('Monitoring Data'!ES30="","",'Monitoring Data'!ES30)</f>
        <v/>
      </c>
      <c r="DD30" s="55"/>
      <c r="DE30" s="55"/>
      <c r="DF30" s="55"/>
      <c r="DG30" s="54"/>
      <c r="DH30" s="350" t="str">
        <f>IF('Monitoring Data'!EZ30="","",'Monitoring Data'!EZ30)</f>
        <v/>
      </c>
      <c r="DI30" s="23"/>
      <c r="DJ30" s="23"/>
      <c r="DK30" s="23"/>
      <c r="DL30" s="23"/>
      <c r="DM30" s="350" t="str">
        <f>IF('Monitoring Data'!FG30="","",'Monitoring Data'!FG30)</f>
        <v/>
      </c>
      <c r="DN30" s="23"/>
      <c r="DO30" s="23"/>
      <c r="DP30" s="23"/>
      <c r="DQ30" s="24"/>
      <c r="DR30" s="350" t="str">
        <f>IF('Monitoring Data'!FN30="","",'Monitoring Data'!FN30)</f>
        <v/>
      </c>
      <c r="DS30" s="23"/>
      <c r="DT30" s="23"/>
      <c r="DU30" s="23"/>
      <c r="DV30" s="23"/>
      <c r="DW30" s="350" t="str">
        <f>IF('Monitoring Data'!FU30="","",'Monitoring Data'!FU30)</f>
        <v/>
      </c>
      <c r="DX30" s="23"/>
      <c r="DY30" s="23"/>
      <c r="DZ30" s="23"/>
      <c r="EA30" s="24"/>
      <c r="EB30" s="350" t="str">
        <f>IF('Monitoring Data'!GB30="","",'Monitoring Data'!GB30)</f>
        <v/>
      </c>
      <c r="EC30" s="23"/>
      <c r="ED30" s="23"/>
      <c r="EE30" s="23"/>
      <c r="EF30" s="23"/>
      <c r="EG30" s="350" t="str">
        <f>IF('Monitoring Data'!GI30="","",'Monitoring Data'!GI30)</f>
        <v/>
      </c>
      <c r="EH30" s="23"/>
      <c r="EI30" s="23"/>
      <c r="EJ30" s="23"/>
      <c r="EK30" s="24"/>
      <c r="EL30" s="350" t="str">
        <f>IF('Monitoring Data'!GP30="","",'Monitoring Data'!GP30)</f>
        <v/>
      </c>
      <c r="EM30" s="23"/>
      <c r="EN30" s="23"/>
      <c r="EO30" s="23"/>
      <c r="EP30" s="23"/>
      <c r="EQ30" s="350" t="str">
        <f>IF('Monitoring Data'!GW30="","",'Monitoring Data'!GW30)</f>
        <v/>
      </c>
      <c r="ER30" s="23"/>
      <c r="ES30" s="23"/>
      <c r="ET30" s="23"/>
      <c r="EU30" s="24"/>
      <c r="EV30" s="350" t="str">
        <f>IF('Monitoring Data'!HD30="","",'Monitoring Data'!HD30)</f>
        <v/>
      </c>
      <c r="EW30" s="23"/>
      <c r="EX30" s="23"/>
      <c r="EY30" s="23"/>
      <c r="EZ30" s="23"/>
      <c r="FA30" s="350" t="str">
        <f>IF('Monitoring Data'!HK30="","",'Monitoring Data'!HK30)</f>
        <v/>
      </c>
      <c r="FB30" s="23"/>
      <c r="FC30" s="23"/>
      <c r="FD30" s="23"/>
      <c r="FE30" s="24"/>
      <c r="FF30" s="350" t="str">
        <f>IF('Monitoring Data'!HR30="","",'Monitoring Data'!HR30)</f>
        <v/>
      </c>
      <c r="FG30" s="23"/>
      <c r="FH30" s="23"/>
      <c r="FI30" s="23"/>
      <c r="FJ30" s="23"/>
      <c r="FK30" s="350" t="str">
        <f>IF('Monitoring Data'!HY30="","",'Monitoring Data'!HY30)</f>
        <v/>
      </c>
      <c r="FL30" s="23"/>
      <c r="FM30" s="23"/>
      <c r="FN30" s="23"/>
      <c r="FO30" s="24"/>
      <c r="FP30" s="350" t="str">
        <f>IF('Monitoring Data'!IF30="","",'Monitoring Data'!IF30)</f>
        <v/>
      </c>
      <c r="FQ30" s="23"/>
      <c r="FR30" s="23"/>
      <c r="FS30" s="23"/>
      <c r="FT30" s="23"/>
      <c r="FU30" s="350" t="str">
        <f>IF('Monitoring Data'!IM30="","",'Monitoring Data'!IM30)</f>
        <v/>
      </c>
      <c r="FV30" s="23"/>
      <c r="FW30" s="23"/>
      <c r="FX30" s="23"/>
      <c r="FY30" s="24"/>
      <c r="FZ30" s="350" t="str">
        <f>IF('Monitoring Data'!IT30="","",'Monitoring Data'!IT30)</f>
        <v/>
      </c>
      <c r="GA30" s="23"/>
      <c r="GB30" s="23"/>
      <c r="GC30" s="23"/>
      <c r="GD30" s="24"/>
      <c r="GE30" s="115"/>
    </row>
    <row r="31" spans="1:187" x14ac:dyDescent="0.2">
      <c r="A31" s="81" t="str">
        <f>IF('Monitoring Data'!A31="","",'Monitoring Data'!A31)</f>
        <v/>
      </c>
      <c r="B31" s="350" t="str">
        <f>IF('Monitoring Data'!B31="","",'Monitoring Data'!B31)</f>
        <v/>
      </c>
      <c r="C31" s="53"/>
      <c r="D31" s="53"/>
      <c r="E31" s="72"/>
      <c r="F31" s="53"/>
      <c r="G31" s="350" t="str">
        <f>IF('Monitoring Data'!I31="","",'Monitoring Data'!I31)</f>
        <v/>
      </c>
      <c r="H31" s="53"/>
      <c r="I31" s="53"/>
      <c r="J31" s="72"/>
      <c r="K31" s="54"/>
      <c r="L31" s="350" t="str">
        <f>IF('Monitoring Data'!P31="","",'Monitoring Data'!P31)</f>
        <v/>
      </c>
      <c r="M31" s="53"/>
      <c r="N31" s="53"/>
      <c r="O31" s="72"/>
      <c r="P31" s="54"/>
      <c r="Q31" s="350" t="str">
        <f>IF('Monitoring Data'!W31="","",'Monitoring Data'!W31)</f>
        <v/>
      </c>
      <c r="R31" s="53"/>
      <c r="S31" s="53"/>
      <c r="T31" s="72"/>
      <c r="U31" s="54"/>
      <c r="V31" s="350" t="str">
        <f>IF('Monitoring Data'!AD31="","",'Monitoring Data'!AD31)</f>
        <v/>
      </c>
      <c r="W31" s="72"/>
      <c r="X31" s="72"/>
      <c r="Y31" s="72"/>
      <c r="Z31" s="53"/>
      <c r="AA31" s="350" t="str">
        <f>IF('Monitoring Data'!AK31="","",'Monitoring Data'!AK31)</f>
        <v/>
      </c>
      <c r="AB31" s="53"/>
      <c r="AC31" s="53"/>
      <c r="AD31" s="53"/>
      <c r="AE31" s="54"/>
      <c r="AF31" s="350" t="str">
        <f>IF('Monitoring Data'!AR31="","",'Monitoring Data'!AR31)</f>
        <v/>
      </c>
      <c r="AG31" s="53"/>
      <c r="AH31" s="53"/>
      <c r="AI31" s="72"/>
      <c r="AJ31" s="53"/>
      <c r="AK31" s="350" t="str">
        <f>IF('Monitoring Data'!AY31="","",'Monitoring Data'!AY31)</f>
        <v/>
      </c>
      <c r="AL31" s="53"/>
      <c r="AM31" s="55"/>
      <c r="AN31" s="55"/>
      <c r="AO31" s="54"/>
      <c r="AP31" s="354" t="str">
        <f>IF('Monitoring Data'!BF31="","",'Monitoring Data'!BF31)</f>
        <v/>
      </c>
      <c r="AQ31" s="55"/>
      <c r="AR31" s="55"/>
      <c r="AS31" s="55"/>
      <c r="AT31" s="53"/>
      <c r="AU31" s="350" t="str">
        <f>IF('Monitoring Data'!BM31="","",'Monitoring Data'!BM31)</f>
        <v/>
      </c>
      <c r="AV31" s="53"/>
      <c r="AW31" s="55"/>
      <c r="AX31" s="55"/>
      <c r="AY31" s="54"/>
      <c r="AZ31" s="354" t="str">
        <f>IF('Monitoring Data'!BT31="","",'Monitoring Data'!BT31)</f>
        <v/>
      </c>
      <c r="BA31" s="53"/>
      <c r="BB31" s="55"/>
      <c r="BC31" s="76"/>
      <c r="BD31" s="53"/>
      <c r="BE31" s="354" t="str">
        <f>IF('Monitoring Data'!CA31="","",'Monitoring Data'!CA31)</f>
        <v/>
      </c>
      <c r="BF31" s="55"/>
      <c r="BG31" s="53"/>
      <c r="BH31" s="53"/>
      <c r="BI31" s="54"/>
      <c r="BJ31" s="350" t="str">
        <f>IF('Monitoring Data'!CH31="","",'Monitoring Data'!CH31)</f>
        <v/>
      </c>
      <c r="BK31" s="23"/>
      <c r="BL31" s="39"/>
      <c r="BM31" s="39"/>
      <c r="BN31" s="23"/>
      <c r="BO31" s="354" t="str">
        <f>IF('Monitoring Data'!CO31="","",'Monitoring Data'!CO31)</f>
        <v/>
      </c>
      <c r="BP31" s="39"/>
      <c r="BQ31" s="39"/>
      <c r="BR31" s="39"/>
      <c r="BS31" s="24"/>
      <c r="BT31" s="354" t="str">
        <f>IF('Monitoring Data'!CV31="","",'Monitoring Data'!CV31)</f>
        <v/>
      </c>
      <c r="BU31" s="55"/>
      <c r="BV31" s="39"/>
      <c r="BW31" s="55"/>
      <c r="BX31" s="53"/>
      <c r="BY31" s="350" t="str">
        <f>IF('Monitoring Data'!DC31="","",'Monitoring Data'!DC31)</f>
        <v/>
      </c>
      <c r="BZ31" s="53"/>
      <c r="CA31" s="53"/>
      <c r="CB31" s="53"/>
      <c r="CC31" s="54"/>
      <c r="CD31" s="354" t="str">
        <f>IF('Monitoring Data'!DJ31="","",'Monitoring Data'!DJ31)</f>
        <v/>
      </c>
      <c r="CE31" s="76"/>
      <c r="CF31" s="53"/>
      <c r="CG31" s="53"/>
      <c r="CH31" s="53"/>
      <c r="CI31" s="352" t="str">
        <f>IF('Monitoring Data'!DQ31="","",'Monitoring Data'!DQ31)</f>
        <v/>
      </c>
      <c r="CJ31" s="51"/>
      <c r="CK31" s="40"/>
      <c r="CL31" s="40"/>
      <c r="CM31" s="24"/>
      <c r="CN31" s="350" t="str">
        <f>IF('Monitoring Data'!DX31="","",'Monitoring Data'!DX31)</f>
        <v/>
      </c>
      <c r="CO31" s="23"/>
      <c r="CP31" s="23"/>
      <c r="CQ31" s="23"/>
      <c r="CR31" s="23"/>
      <c r="CS31" s="354" t="str">
        <f>IF('Monitoring Data'!EE31="","",'Monitoring Data'!EE31)</f>
        <v/>
      </c>
      <c r="CT31" s="39"/>
      <c r="CU31" s="39"/>
      <c r="CV31" s="39"/>
      <c r="CW31" s="24"/>
      <c r="CX31" s="354" t="str">
        <f>IF('Monitoring Data'!EL31="","",'Monitoring Data'!EL31)</f>
        <v/>
      </c>
      <c r="CY31" s="40"/>
      <c r="CZ31" s="39"/>
      <c r="DA31" s="39"/>
      <c r="DB31" s="23"/>
      <c r="DC31" s="354" t="str">
        <f>IF('Monitoring Data'!ES31="","",'Monitoring Data'!ES31)</f>
        <v/>
      </c>
      <c r="DD31" s="55"/>
      <c r="DE31" s="55"/>
      <c r="DF31" s="55"/>
      <c r="DG31" s="54"/>
      <c r="DH31" s="350" t="str">
        <f>IF('Monitoring Data'!EZ31="","",'Monitoring Data'!EZ31)</f>
        <v/>
      </c>
      <c r="DI31" s="23"/>
      <c r="DJ31" s="23"/>
      <c r="DK31" s="23"/>
      <c r="DL31" s="23"/>
      <c r="DM31" s="350" t="str">
        <f>IF('Monitoring Data'!FG31="","",'Monitoring Data'!FG31)</f>
        <v/>
      </c>
      <c r="DN31" s="23"/>
      <c r="DO31" s="23"/>
      <c r="DP31" s="23"/>
      <c r="DQ31" s="24"/>
      <c r="DR31" s="350" t="str">
        <f>IF('Monitoring Data'!FN31="","",'Monitoring Data'!FN31)</f>
        <v/>
      </c>
      <c r="DS31" s="23"/>
      <c r="DT31" s="23"/>
      <c r="DU31" s="23"/>
      <c r="DV31" s="23"/>
      <c r="DW31" s="350" t="str">
        <f>IF('Monitoring Data'!FU31="","",'Monitoring Data'!FU31)</f>
        <v/>
      </c>
      <c r="DX31" s="23"/>
      <c r="DY31" s="23"/>
      <c r="DZ31" s="23"/>
      <c r="EA31" s="24"/>
      <c r="EB31" s="350" t="str">
        <f>IF('Monitoring Data'!GB31="","",'Monitoring Data'!GB31)</f>
        <v/>
      </c>
      <c r="EC31" s="23"/>
      <c r="ED31" s="23"/>
      <c r="EE31" s="23"/>
      <c r="EF31" s="23"/>
      <c r="EG31" s="350" t="str">
        <f>IF('Monitoring Data'!GI31="","",'Monitoring Data'!GI31)</f>
        <v/>
      </c>
      <c r="EH31" s="23"/>
      <c r="EI31" s="23"/>
      <c r="EJ31" s="23"/>
      <c r="EK31" s="24"/>
      <c r="EL31" s="350" t="str">
        <f>IF('Monitoring Data'!GP31="","",'Monitoring Data'!GP31)</f>
        <v/>
      </c>
      <c r="EM31" s="23"/>
      <c r="EN31" s="23"/>
      <c r="EO31" s="23"/>
      <c r="EP31" s="23"/>
      <c r="EQ31" s="350" t="str">
        <f>IF('Monitoring Data'!GW31="","",'Monitoring Data'!GW31)</f>
        <v/>
      </c>
      <c r="ER31" s="23"/>
      <c r="ES31" s="23"/>
      <c r="ET31" s="23"/>
      <c r="EU31" s="24"/>
      <c r="EV31" s="350" t="str">
        <f>IF('Monitoring Data'!HD31="","",'Monitoring Data'!HD31)</f>
        <v/>
      </c>
      <c r="EW31" s="23"/>
      <c r="EX31" s="23"/>
      <c r="EY31" s="23"/>
      <c r="EZ31" s="23"/>
      <c r="FA31" s="350" t="str">
        <f>IF('Monitoring Data'!HK31="","",'Monitoring Data'!HK31)</f>
        <v/>
      </c>
      <c r="FB31" s="23"/>
      <c r="FC31" s="23"/>
      <c r="FD31" s="23"/>
      <c r="FE31" s="24"/>
      <c r="FF31" s="350" t="str">
        <f>IF('Monitoring Data'!HR31="","",'Monitoring Data'!HR31)</f>
        <v/>
      </c>
      <c r="FG31" s="23"/>
      <c r="FH31" s="23"/>
      <c r="FI31" s="23"/>
      <c r="FJ31" s="23"/>
      <c r="FK31" s="350" t="str">
        <f>IF('Monitoring Data'!HY31="","",'Monitoring Data'!HY31)</f>
        <v/>
      </c>
      <c r="FL31" s="23"/>
      <c r="FM31" s="23"/>
      <c r="FN31" s="23"/>
      <c r="FO31" s="24"/>
      <c r="FP31" s="350" t="str">
        <f>IF('Monitoring Data'!IF31="","",'Monitoring Data'!IF31)</f>
        <v/>
      </c>
      <c r="FQ31" s="23"/>
      <c r="FR31" s="23"/>
      <c r="FS31" s="23"/>
      <c r="FT31" s="23"/>
      <c r="FU31" s="350" t="str">
        <f>IF('Monitoring Data'!IM31="","",'Monitoring Data'!IM31)</f>
        <v/>
      </c>
      <c r="FV31" s="23"/>
      <c r="FW31" s="23"/>
      <c r="FX31" s="23"/>
      <c r="FY31" s="24"/>
      <c r="FZ31" s="350" t="str">
        <f>IF('Monitoring Data'!IT31="","",'Monitoring Data'!IT31)</f>
        <v/>
      </c>
      <c r="GA31" s="23"/>
      <c r="GB31" s="23"/>
      <c r="GC31" s="23"/>
      <c r="GD31" s="24"/>
      <c r="GE31" s="115"/>
    </row>
    <row r="32" spans="1:187" x14ac:dyDescent="0.2">
      <c r="A32" s="81" t="str">
        <f>IF('Monitoring Data'!A32="","",'Monitoring Data'!A32)</f>
        <v/>
      </c>
      <c r="B32" s="350" t="str">
        <f>IF('Monitoring Data'!B32="","",'Monitoring Data'!B32)</f>
        <v/>
      </c>
      <c r="C32" s="53"/>
      <c r="D32" s="53"/>
      <c r="E32" s="72"/>
      <c r="F32" s="53"/>
      <c r="G32" s="350" t="str">
        <f>IF('Monitoring Data'!I32="","",'Monitoring Data'!I32)</f>
        <v/>
      </c>
      <c r="H32" s="53"/>
      <c r="I32" s="53"/>
      <c r="J32" s="72"/>
      <c r="K32" s="54"/>
      <c r="L32" s="350" t="str">
        <f>IF('Monitoring Data'!P32="","",'Monitoring Data'!P32)</f>
        <v/>
      </c>
      <c r="M32" s="53"/>
      <c r="N32" s="53"/>
      <c r="O32" s="72"/>
      <c r="P32" s="54"/>
      <c r="Q32" s="350" t="str">
        <f>IF('Monitoring Data'!W32="","",'Monitoring Data'!W32)</f>
        <v/>
      </c>
      <c r="R32" s="53"/>
      <c r="S32" s="53"/>
      <c r="T32" s="72"/>
      <c r="U32" s="54"/>
      <c r="V32" s="352" t="str">
        <f>IF('Monitoring Data'!AD32="","",'Monitoring Data'!AD32)</f>
        <v/>
      </c>
      <c r="W32" s="72"/>
      <c r="X32" s="72"/>
      <c r="Y32" s="72"/>
      <c r="Z32" s="53"/>
      <c r="AA32" s="350" t="str">
        <f>IF('Monitoring Data'!AK32="","",'Monitoring Data'!AK32)</f>
        <v/>
      </c>
      <c r="AB32" s="53"/>
      <c r="AC32" s="53"/>
      <c r="AD32" s="53"/>
      <c r="AE32" s="54"/>
      <c r="AF32" s="350" t="str">
        <f>IF('Monitoring Data'!AR32="","",'Monitoring Data'!AR32)</f>
        <v/>
      </c>
      <c r="AG32" s="53"/>
      <c r="AH32" s="53"/>
      <c r="AI32" s="72"/>
      <c r="AJ32" s="53"/>
      <c r="AK32" s="350" t="str">
        <f>IF('Monitoring Data'!AY32="","",'Monitoring Data'!AY32)</f>
        <v/>
      </c>
      <c r="AL32" s="53"/>
      <c r="AM32" s="55"/>
      <c r="AN32" s="55"/>
      <c r="AO32" s="54"/>
      <c r="AP32" s="354" t="str">
        <f>IF('Monitoring Data'!BF32="","",'Monitoring Data'!BF32)</f>
        <v/>
      </c>
      <c r="AQ32" s="55"/>
      <c r="AR32" s="55"/>
      <c r="AS32" s="55"/>
      <c r="AT32" s="53"/>
      <c r="AU32" s="350" t="str">
        <f>IF('Monitoring Data'!BM32="","",'Monitoring Data'!BM32)</f>
        <v/>
      </c>
      <c r="AV32" s="53"/>
      <c r="AW32" s="55"/>
      <c r="AX32" s="55"/>
      <c r="AY32" s="54"/>
      <c r="AZ32" s="354" t="str">
        <f>IF('Monitoring Data'!BT32="","",'Monitoring Data'!BT32)</f>
        <v/>
      </c>
      <c r="BA32" s="53"/>
      <c r="BB32" s="55"/>
      <c r="BC32" s="55"/>
      <c r="BD32" s="53"/>
      <c r="BE32" s="354" t="str">
        <f>IF('Monitoring Data'!CA32="","",'Monitoring Data'!CA32)</f>
        <v/>
      </c>
      <c r="BF32" s="55"/>
      <c r="BG32" s="53"/>
      <c r="BH32" s="53"/>
      <c r="BI32" s="54"/>
      <c r="BJ32" s="350" t="str">
        <f>IF('Monitoring Data'!CH32="","",'Monitoring Data'!CH32)</f>
        <v/>
      </c>
      <c r="BK32" s="23"/>
      <c r="BL32" s="39"/>
      <c r="BM32" s="39"/>
      <c r="BN32" s="23"/>
      <c r="BO32" s="354" t="str">
        <f>IF('Monitoring Data'!CO32="","",'Monitoring Data'!CO32)</f>
        <v/>
      </c>
      <c r="BP32" s="39"/>
      <c r="BQ32" s="39"/>
      <c r="BR32" s="39"/>
      <c r="BS32" s="24"/>
      <c r="BT32" s="354" t="str">
        <f>IF('Monitoring Data'!CV32="","",'Monitoring Data'!CV32)</f>
        <v/>
      </c>
      <c r="BU32" s="55"/>
      <c r="BV32" s="39"/>
      <c r="BW32" s="55"/>
      <c r="BX32" s="53"/>
      <c r="BY32" s="350" t="str">
        <f>IF('Monitoring Data'!DC32="","",'Monitoring Data'!DC32)</f>
        <v/>
      </c>
      <c r="BZ32" s="53"/>
      <c r="CA32" s="53"/>
      <c r="CB32" s="53"/>
      <c r="CC32" s="54"/>
      <c r="CD32" s="354" t="str">
        <f>IF('Monitoring Data'!DJ32="","",'Monitoring Data'!DJ32)</f>
        <v/>
      </c>
      <c r="CE32" s="76"/>
      <c r="CF32" s="53"/>
      <c r="CG32" s="53"/>
      <c r="CH32" s="53"/>
      <c r="CI32" s="352" t="str">
        <f>IF('Monitoring Data'!DQ32="","",'Monitoring Data'!DQ32)</f>
        <v/>
      </c>
      <c r="CJ32" s="51"/>
      <c r="CK32" s="40"/>
      <c r="CL32" s="40"/>
      <c r="CM32" s="24"/>
      <c r="CN32" s="350" t="str">
        <f>IF('Monitoring Data'!DX32="","",'Monitoring Data'!DX32)</f>
        <v/>
      </c>
      <c r="CO32" s="23"/>
      <c r="CP32" s="23"/>
      <c r="CQ32" s="23"/>
      <c r="CR32" s="23"/>
      <c r="CS32" s="354" t="str">
        <f>IF('Monitoring Data'!EE32="","",'Monitoring Data'!EE32)</f>
        <v/>
      </c>
      <c r="CT32" s="39"/>
      <c r="CU32" s="39"/>
      <c r="CV32" s="39"/>
      <c r="CW32" s="24"/>
      <c r="CX32" s="354" t="str">
        <f>IF('Monitoring Data'!EL32="","",'Monitoring Data'!EL32)</f>
        <v/>
      </c>
      <c r="CY32" s="40"/>
      <c r="CZ32" s="39"/>
      <c r="DA32" s="39"/>
      <c r="DB32" s="23"/>
      <c r="DC32" s="354" t="str">
        <f>IF('Monitoring Data'!ES32="","",'Monitoring Data'!ES32)</f>
        <v/>
      </c>
      <c r="DD32" s="55"/>
      <c r="DE32" s="55"/>
      <c r="DF32" s="55"/>
      <c r="DG32" s="54"/>
      <c r="DH32" s="350" t="str">
        <f>IF('Monitoring Data'!EZ32="","",'Monitoring Data'!EZ32)</f>
        <v/>
      </c>
      <c r="DI32" s="23"/>
      <c r="DJ32" s="23"/>
      <c r="DK32" s="23"/>
      <c r="DL32" s="23"/>
      <c r="DM32" s="350" t="str">
        <f>IF('Monitoring Data'!FG32="","",'Monitoring Data'!FG32)</f>
        <v/>
      </c>
      <c r="DN32" s="23"/>
      <c r="DO32" s="23"/>
      <c r="DP32" s="23"/>
      <c r="DQ32" s="24"/>
      <c r="DR32" s="350" t="str">
        <f>IF('Monitoring Data'!FN32="","",'Monitoring Data'!FN32)</f>
        <v/>
      </c>
      <c r="DS32" s="23"/>
      <c r="DT32" s="23"/>
      <c r="DU32" s="23"/>
      <c r="DV32" s="23"/>
      <c r="DW32" s="350" t="str">
        <f>IF('Monitoring Data'!FU32="","",'Monitoring Data'!FU32)</f>
        <v/>
      </c>
      <c r="DX32" s="23"/>
      <c r="DY32" s="23"/>
      <c r="DZ32" s="23"/>
      <c r="EA32" s="24"/>
      <c r="EB32" s="350" t="str">
        <f>IF('Monitoring Data'!GB32="","",'Monitoring Data'!GB32)</f>
        <v/>
      </c>
      <c r="EC32" s="23"/>
      <c r="ED32" s="23"/>
      <c r="EE32" s="23"/>
      <c r="EF32" s="23"/>
      <c r="EG32" s="350" t="str">
        <f>IF('Monitoring Data'!GI32="","",'Monitoring Data'!GI32)</f>
        <v/>
      </c>
      <c r="EH32" s="23"/>
      <c r="EI32" s="23"/>
      <c r="EJ32" s="23"/>
      <c r="EK32" s="24"/>
      <c r="EL32" s="350" t="str">
        <f>IF('Monitoring Data'!GP32="","",'Monitoring Data'!GP32)</f>
        <v/>
      </c>
      <c r="EM32" s="23"/>
      <c r="EN32" s="23"/>
      <c r="EO32" s="23"/>
      <c r="EP32" s="23"/>
      <c r="EQ32" s="350" t="str">
        <f>IF('Monitoring Data'!GW32="","",'Monitoring Data'!GW32)</f>
        <v/>
      </c>
      <c r="ER32" s="23"/>
      <c r="ES32" s="23"/>
      <c r="ET32" s="23"/>
      <c r="EU32" s="24"/>
      <c r="EV32" s="350" t="str">
        <f>IF('Monitoring Data'!HD32="","",'Monitoring Data'!HD32)</f>
        <v/>
      </c>
      <c r="EW32" s="23"/>
      <c r="EX32" s="23"/>
      <c r="EY32" s="23"/>
      <c r="EZ32" s="23"/>
      <c r="FA32" s="350" t="str">
        <f>IF('Monitoring Data'!HK32="","",'Monitoring Data'!HK32)</f>
        <v/>
      </c>
      <c r="FB32" s="23"/>
      <c r="FC32" s="23"/>
      <c r="FD32" s="23"/>
      <c r="FE32" s="24"/>
      <c r="FF32" s="350" t="str">
        <f>IF('Monitoring Data'!HR32="","",'Monitoring Data'!HR32)</f>
        <v/>
      </c>
      <c r="FG32" s="23"/>
      <c r="FH32" s="23"/>
      <c r="FI32" s="23"/>
      <c r="FJ32" s="23"/>
      <c r="FK32" s="350" t="str">
        <f>IF('Monitoring Data'!HY32="","",'Monitoring Data'!HY32)</f>
        <v/>
      </c>
      <c r="FL32" s="23"/>
      <c r="FM32" s="23"/>
      <c r="FN32" s="23"/>
      <c r="FO32" s="24"/>
      <c r="FP32" s="350" t="str">
        <f>IF('Monitoring Data'!IF32="","",'Monitoring Data'!IF32)</f>
        <v/>
      </c>
      <c r="FQ32" s="23"/>
      <c r="FR32" s="23"/>
      <c r="FS32" s="23"/>
      <c r="FT32" s="23"/>
      <c r="FU32" s="350" t="str">
        <f>IF('Monitoring Data'!IM32="","",'Monitoring Data'!IM32)</f>
        <v/>
      </c>
      <c r="FV32" s="23"/>
      <c r="FW32" s="23"/>
      <c r="FX32" s="23"/>
      <c r="FY32" s="24"/>
      <c r="FZ32" s="350" t="str">
        <f>IF('Monitoring Data'!IT32="","",'Monitoring Data'!IT32)</f>
        <v/>
      </c>
      <c r="GA32" s="23"/>
      <c r="GB32" s="23"/>
      <c r="GC32" s="23"/>
      <c r="GD32" s="24"/>
      <c r="GE32" s="115"/>
    </row>
    <row r="33" spans="1:187" x14ac:dyDescent="0.2">
      <c r="A33" s="81" t="str">
        <f>IF('Monitoring Data'!A33="","",'Monitoring Data'!A33)</f>
        <v/>
      </c>
      <c r="B33" s="350" t="str">
        <f>IF('Monitoring Data'!B33="","",'Monitoring Data'!B33)</f>
        <v/>
      </c>
      <c r="C33" s="53"/>
      <c r="D33" s="53"/>
      <c r="E33" s="72"/>
      <c r="F33" s="53"/>
      <c r="G33" s="350" t="str">
        <f>IF('Monitoring Data'!I33="","",'Monitoring Data'!I33)</f>
        <v/>
      </c>
      <c r="H33" s="53"/>
      <c r="I33" s="53"/>
      <c r="J33" s="72"/>
      <c r="K33" s="54"/>
      <c r="L33" s="350" t="str">
        <f>IF('Monitoring Data'!P33="","",'Monitoring Data'!P33)</f>
        <v/>
      </c>
      <c r="M33" s="53"/>
      <c r="N33" s="53"/>
      <c r="O33" s="72"/>
      <c r="P33" s="54"/>
      <c r="Q33" s="350" t="str">
        <f>IF('Monitoring Data'!W33="","",'Monitoring Data'!W33)</f>
        <v/>
      </c>
      <c r="R33" s="53"/>
      <c r="S33" s="53"/>
      <c r="T33" s="72"/>
      <c r="U33" s="54"/>
      <c r="V33" s="350" t="str">
        <f>IF('Monitoring Data'!AD33="","",'Monitoring Data'!AD33)</f>
        <v/>
      </c>
      <c r="W33" s="72"/>
      <c r="X33" s="72"/>
      <c r="Y33" s="72"/>
      <c r="Z33" s="53"/>
      <c r="AA33" s="350" t="str">
        <f>IF('Monitoring Data'!AK33="","",'Monitoring Data'!AK33)</f>
        <v/>
      </c>
      <c r="AB33" s="53"/>
      <c r="AC33" s="53"/>
      <c r="AD33" s="53"/>
      <c r="AE33" s="54"/>
      <c r="AF33" s="352" t="str">
        <f>IF('Monitoring Data'!AR33="","",'Monitoring Data'!AR33)</f>
        <v/>
      </c>
      <c r="AG33" s="53"/>
      <c r="AH33" s="53"/>
      <c r="AI33" s="53"/>
      <c r="AJ33" s="53"/>
      <c r="AK33" s="350" t="str">
        <f>IF('Monitoring Data'!AY33="","",'Monitoring Data'!AY33)</f>
        <v/>
      </c>
      <c r="AL33" s="53"/>
      <c r="AM33" s="55"/>
      <c r="AN33" s="55"/>
      <c r="AO33" s="54"/>
      <c r="AP33" s="354" t="str">
        <f>IF('Monitoring Data'!BF33="","",'Monitoring Data'!BF33)</f>
        <v/>
      </c>
      <c r="AQ33" s="55"/>
      <c r="AR33" s="55"/>
      <c r="AS33" s="55"/>
      <c r="AT33" s="53"/>
      <c r="AU33" s="350" t="str">
        <f>IF('Monitoring Data'!BM33="","",'Monitoring Data'!BM33)</f>
        <v/>
      </c>
      <c r="AV33" s="53"/>
      <c r="AW33" s="55"/>
      <c r="AX33" s="55"/>
      <c r="AY33" s="54"/>
      <c r="AZ33" s="354" t="str">
        <f>IF('Monitoring Data'!BT33="","",'Monitoring Data'!BT33)</f>
        <v/>
      </c>
      <c r="BA33" s="53"/>
      <c r="BB33" s="55"/>
      <c r="BC33" s="55"/>
      <c r="BD33" s="53"/>
      <c r="BE33" s="354" t="str">
        <f>IF('Monitoring Data'!CA33="","",'Monitoring Data'!CA33)</f>
        <v/>
      </c>
      <c r="BF33" s="55"/>
      <c r="BG33" s="53"/>
      <c r="BH33" s="53"/>
      <c r="BI33" s="54"/>
      <c r="BJ33" s="350" t="str">
        <f>IF('Monitoring Data'!CH33="","",'Monitoring Data'!CH33)</f>
        <v/>
      </c>
      <c r="BK33" s="23"/>
      <c r="BL33" s="39"/>
      <c r="BM33" s="39"/>
      <c r="BN33" s="23"/>
      <c r="BO33" s="354" t="str">
        <f>IF('Monitoring Data'!CO33="","",'Monitoring Data'!CO33)</f>
        <v/>
      </c>
      <c r="BP33" s="39"/>
      <c r="BQ33" s="39"/>
      <c r="BR33" s="39"/>
      <c r="BS33" s="24"/>
      <c r="BT33" s="354" t="str">
        <f>IF('Monitoring Data'!CV33="","",'Monitoring Data'!CV33)</f>
        <v/>
      </c>
      <c r="BU33" s="55"/>
      <c r="BV33" s="39"/>
      <c r="BW33" s="55"/>
      <c r="BX33" s="53"/>
      <c r="BY33" s="350" t="str">
        <f>IF('Monitoring Data'!DC33="","",'Monitoring Data'!DC33)</f>
        <v/>
      </c>
      <c r="BZ33" s="53"/>
      <c r="CA33" s="53"/>
      <c r="CB33" s="53"/>
      <c r="CC33" s="54"/>
      <c r="CD33" s="354" t="str">
        <f>IF('Monitoring Data'!DJ33="","",'Monitoring Data'!DJ33)</f>
        <v/>
      </c>
      <c r="CE33" s="55"/>
      <c r="CF33" s="53"/>
      <c r="CG33" s="72"/>
      <c r="CH33" s="53"/>
      <c r="CI33" s="352" t="str">
        <f>IF('Monitoring Data'!DQ33="","",'Monitoring Data'!DQ33)</f>
        <v/>
      </c>
      <c r="CJ33" s="51"/>
      <c r="CK33" s="40"/>
      <c r="CL33" s="40"/>
      <c r="CM33" s="24"/>
      <c r="CN33" s="350" t="str">
        <f>IF('Monitoring Data'!DX33="","",'Monitoring Data'!DX33)</f>
        <v/>
      </c>
      <c r="CO33" s="23"/>
      <c r="CP33" s="23"/>
      <c r="CQ33" s="23"/>
      <c r="CR33" s="23"/>
      <c r="CS33" s="354" t="str">
        <f>IF('Monitoring Data'!EE33="","",'Monitoring Data'!EE33)</f>
        <v/>
      </c>
      <c r="CT33" s="39"/>
      <c r="CU33" s="39"/>
      <c r="CV33" s="39"/>
      <c r="CW33" s="24"/>
      <c r="CX33" s="354" t="str">
        <f>IF('Monitoring Data'!EL33="","",'Monitoring Data'!EL33)</f>
        <v/>
      </c>
      <c r="CY33" s="40"/>
      <c r="CZ33" s="39"/>
      <c r="DA33" s="40"/>
      <c r="DB33" s="23"/>
      <c r="DC33" s="354" t="str">
        <f>IF('Monitoring Data'!ES33="","",'Monitoring Data'!ES33)</f>
        <v/>
      </c>
      <c r="DD33" s="55"/>
      <c r="DE33" s="55"/>
      <c r="DF33" s="55"/>
      <c r="DG33" s="54"/>
      <c r="DH33" s="350" t="str">
        <f>IF('Monitoring Data'!EZ33="","",'Monitoring Data'!EZ33)</f>
        <v/>
      </c>
      <c r="DI33" s="23"/>
      <c r="DJ33" s="23"/>
      <c r="DK33" s="23"/>
      <c r="DL33" s="23"/>
      <c r="DM33" s="350" t="str">
        <f>IF('Monitoring Data'!FG33="","",'Monitoring Data'!FG33)</f>
        <v/>
      </c>
      <c r="DN33" s="23"/>
      <c r="DO33" s="23"/>
      <c r="DP33" s="23"/>
      <c r="DQ33" s="24"/>
      <c r="DR33" s="350" t="str">
        <f>IF('Monitoring Data'!FN33="","",'Monitoring Data'!FN33)</f>
        <v/>
      </c>
      <c r="DS33" s="23"/>
      <c r="DT33" s="23"/>
      <c r="DU33" s="23"/>
      <c r="DV33" s="23"/>
      <c r="DW33" s="350" t="str">
        <f>IF('Monitoring Data'!FU33="","",'Monitoring Data'!FU33)</f>
        <v/>
      </c>
      <c r="DX33" s="23"/>
      <c r="DY33" s="23"/>
      <c r="DZ33" s="23"/>
      <c r="EA33" s="24"/>
      <c r="EB33" s="350" t="str">
        <f>IF('Monitoring Data'!GB33="","",'Monitoring Data'!GB33)</f>
        <v/>
      </c>
      <c r="EC33" s="23"/>
      <c r="ED33" s="23"/>
      <c r="EE33" s="23"/>
      <c r="EF33" s="23"/>
      <c r="EG33" s="350" t="str">
        <f>IF('Monitoring Data'!GI33="","",'Monitoring Data'!GI33)</f>
        <v/>
      </c>
      <c r="EH33" s="23"/>
      <c r="EI33" s="23"/>
      <c r="EJ33" s="23"/>
      <c r="EK33" s="24"/>
      <c r="EL33" s="350" t="str">
        <f>IF('Monitoring Data'!GP33="","",'Monitoring Data'!GP33)</f>
        <v/>
      </c>
      <c r="EM33" s="23"/>
      <c r="EN33" s="23"/>
      <c r="EO33" s="23"/>
      <c r="EP33" s="23"/>
      <c r="EQ33" s="350" t="str">
        <f>IF('Monitoring Data'!GW33="","",'Monitoring Data'!GW33)</f>
        <v/>
      </c>
      <c r="ER33" s="23"/>
      <c r="ES33" s="23"/>
      <c r="ET33" s="23"/>
      <c r="EU33" s="24"/>
      <c r="EV33" s="350" t="str">
        <f>IF('Monitoring Data'!HD33="","",'Monitoring Data'!HD33)</f>
        <v/>
      </c>
      <c r="EW33" s="23"/>
      <c r="EX33" s="23"/>
      <c r="EY33" s="23"/>
      <c r="EZ33" s="23"/>
      <c r="FA33" s="350" t="str">
        <f>IF('Monitoring Data'!HK33="","",'Monitoring Data'!HK33)</f>
        <v/>
      </c>
      <c r="FB33" s="23"/>
      <c r="FC33" s="23"/>
      <c r="FD33" s="23"/>
      <c r="FE33" s="24"/>
      <c r="FF33" s="350" t="str">
        <f>IF('Monitoring Data'!HR33="","",'Monitoring Data'!HR33)</f>
        <v/>
      </c>
      <c r="FG33" s="23"/>
      <c r="FH33" s="23"/>
      <c r="FI33" s="23"/>
      <c r="FJ33" s="23"/>
      <c r="FK33" s="350" t="str">
        <f>IF('Monitoring Data'!HY33="","",'Monitoring Data'!HY33)</f>
        <v/>
      </c>
      <c r="FL33" s="23"/>
      <c r="FM33" s="23"/>
      <c r="FN33" s="23"/>
      <c r="FO33" s="24"/>
      <c r="FP33" s="350" t="str">
        <f>IF('Monitoring Data'!IF33="","",'Monitoring Data'!IF33)</f>
        <v/>
      </c>
      <c r="FQ33" s="23"/>
      <c r="FR33" s="23"/>
      <c r="FS33" s="23"/>
      <c r="FT33" s="23"/>
      <c r="FU33" s="350" t="str">
        <f>IF('Monitoring Data'!IM33="","",'Monitoring Data'!IM33)</f>
        <v/>
      </c>
      <c r="FV33" s="23"/>
      <c r="FW33" s="23"/>
      <c r="FX33" s="23"/>
      <c r="FY33" s="24"/>
      <c r="FZ33" s="350" t="str">
        <f>IF('Monitoring Data'!IT33="","",'Monitoring Data'!IT33)</f>
        <v/>
      </c>
      <c r="GA33" s="23"/>
      <c r="GB33" s="23"/>
      <c r="GC33" s="23"/>
      <c r="GD33" s="24"/>
      <c r="GE33" s="115"/>
    </row>
    <row r="34" spans="1:187" x14ac:dyDescent="0.2">
      <c r="A34" s="81" t="str">
        <f>IF('Monitoring Data'!A34="","",'Monitoring Data'!A34)</f>
        <v/>
      </c>
      <c r="B34" s="350" t="str">
        <f>IF('Monitoring Data'!B34="","",'Monitoring Data'!B34)</f>
        <v/>
      </c>
      <c r="C34" s="53"/>
      <c r="D34" s="53"/>
      <c r="E34" s="53"/>
      <c r="F34" s="53"/>
      <c r="G34" s="350" t="str">
        <f>IF('Monitoring Data'!I34="","",'Monitoring Data'!I34)</f>
        <v/>
      </c>
      <c r="H34" s="53"/>
      <c r="I34" s="53"/>
      <c r="J34" s="53"/>
      <c r="K34" s="54"/>
      <c r="L34" s="350" t="str">
        <f>IF('Monitoring Data'!P34="","",'Monitoring Data'!P34)</f>
        <v/>
      </c>
      <c r="M34" s="53"/>
      <c r="N34" s="53"/>
      <c r="O34" s="53"/>
      <c r="P34" s="54"/>
      <c r="Q34" s="350" t="str">
        <f>IF('Monitoring Data'!W34="","",'Monitoring Data'!W34)</f>
        <v/>
      </c>
      <c r="R34" s="53"/>
      <c r="S34" s="53"/>
      <c r="T34" s="53"/>
      <c r="U34" s="54"/>
      <c r="V34" s="350" t="str">
        <f>IF('Monitoring Data'!AD34="","",'Monitoring Data'!AD34)</f>
        <v/>
      </c>
      <c r="W34" s="53"/>
      <c r="X34" s="53"/>
      <c r="Y34" s="53"/>
      <c r="Z34" s="53"/>
      <c r="AA34" s="350" t="str">
        <f>IF('Monitoring Data'!AK34="","",'Monitoring Data'!AK34)</f>
        <v/>
      </c>
      <c r="AB34" s="53"/>
      <c r="AC34" s="53"/>
      <c r="AD34" s="53"/>
      <c r="AE34" s="54"/>
      <c r="AF34" s="350" t="str">
        <f>IF('Monitoring Data'!AR34="","",'Monitoring Data'!AR34)</f>
        <v/>
      </c>
      <c r="AG34" s="53"/>
      <c r="AH34" s="53"/>
      <c r="AI34" s="53"/>
      <c r="AJ34" s="53"/>
      <c r="AK34" s="350" t="str">
        <f>IF('Monitoring Data'!AY34="","",'Monitoring Data'!AY34)</f>
        <v/>
      </c>
      <c r="AL34" s="53"/>
      <c r="AM34" s="53"/>
      <c r="AN34" s="53"/>
      <c r="AO34" s="54"/>
      <c r="AP34" s="350" t="str">
        <f>IF('Monitoring Data'!BF34="","",'Monitoring Data'!BF34)</f>
        <v/>
      </c>
      <c r="AQ34" s="53"/>
      <c r="AR34" s="53"/>
      <c r="AS34" s="53"/>
      <c r="AT34" s="53"/>
      <c r="AU34" s="350" t="str">
        <f>IF('Monitoring Data'!BM34="","",'Monitoring Data'!BM34)</f>
        <v/>
      </c>
      <c r="AV34" s="53"/>
      <c r="AW34" s="53"/>
      <c r="AX34" s="53"/>
      <c r="AY34" s="54"/>
      <c r="AZ34" s="350" t="str">
        <f>IF('Monitoring Data'!BT34="","",'Monitoring Data'!BT34)</f>
        <v/>
      </c>
      <c r="BA34" s="53"/>
      <c r="BB34" s="53"/>
      <c r="BC34" s="53"/>
      <c r="BD34" s="53"/>
      <c r="BE34" s="350" t="str">
        <f>IF('Monitoring Data'!CA34="","",'Monitoring Data'!CA34)</f>
        <v/>
      </c>
      <c r="BF34" s="53"/>
      <c r="BG34" s="53"/>
      <c r="BH34" s="53"/>
      <c r="BI34" s="54"/>
      <c r="BJ34" s="350" t="str">
        <f>IF('Monitoring Data'!CH34="","",'Monitoring Data'!CH34)</f>
        <v/>
      </c>
      <c r="BK34" s="23"/>
      <c r="BL34" s="23"/>
      <c r="BM34" s="23"/>
      <c r="BN34" s="23"/>
      <c r="BO34" s="350" t="str">
        <f>IF('Monitoring Data'!CO34="","",'Monitoring Data'!CO34)</f>
        <v/>
      </c>
      <c r="BP34" s="23"/>
      <c r="BQ34" s="23"/>
      <c r="BR34" s="23"/>
      <c r="BS34" s="24"/>
      <c r="BT34" s="350" t="str">
        <f>IF('Monitoring Data'!CV34="","",'Monitoring Data'!CV34)</f>
        <v/>
      </c>
      <c r="BU34" s="53"/>
      <c r="BV34" s="23"/>
      <c r="BW34" s="53"/>
      <c r="BX34" s="53"/>
      <c r="BY34" s="350" t="str">
        <f>IF('Monitoring Data'!DC34="","",'Monitoring Data'!DC34)</f>
        <v/>
      </c>
      <c r="BZ34" s="53"/>
      <c r="CA34" s="53"/>
      <c r="CB34" s="53"/>
      <c r="CC34" s="54"/>
      <c r="CD34" s="350" t="str">
        <f>IF('Monitoring Data'!DJ34="","",'Monitoring Data'!DJ34)</f>
        <v/>
      </c>
      <c r="CE34" s="53"/>
      <c r="CF34" s="53"/>
      <c r="CG34" s="53"/>
      <c r="CH34" s="53"/>
      <c r="CI34" s="350" t="str">
        <f>IF('Monitoring Data'!DQ34="","",'Monitoring Data'!DQ34)</f>
        <v/>
      </c>
      <c r="CJ34" s="23"/>
      <c r="CK34" s="23"/>
      <c r="CL34" s="23"/>
      <c r="CM34" s="24"/>
      <c r="CN34" s="350" t="str">
        <f>IF('Monitoring Data'!DX34="","",'Monitoring Data'!DX34)</f>
        <v/>
      </c>
      <c r="CO34" s="23"/>
      <c r="CP34" s="23"/>
      <c r="CQ34" s="23"/>
      <c r="CR34" s="23"/>
      <c r="CS34" s="350" t="str">
        <f>IF('Monitoring Data'!EE34="","",'Monitoring Data'!EE34)</f>
        <v/>
      </c>
      <c r="CT34" s="23"/>
      <c r="CU34" s="23"/>
      <c r="CV34" s="23"/>
      <c r="CW34" s="24"/>
      <c r="CX34" s="350" t="str">
        <f>IF('Monitoring Data'!EL34="","",'Monitoring Data'!EL34)</f>
        <v/>
      </c>
      <c r="CY34" s="23"/>
      <c r="CZ34" s="23"/>
      <c r="DA34" s="23"/>
      <c r="DB34" s="23"/>
      <c r="DC34" s="350" t="str">
        <f>IF('Monitoring Data'!ES34="","",'Monitoring Data'!ES34)</f>
        <v/>
      </c>
      <c r="DD34" s="53"/>
      <c r="DE34" s="53"/>
      <c r="DF34" s="53"/>
      <c r="DG34" s="54"/>
      <c r="DH34" s="350" t="str">
        <f>IF('Monitoring Data'!EZ34="","",'Monitoring Data'!EZ34)</f>
        <v/>
      </c>
      <c r="DI34" s="23"/>
      <c r="DJ34" s="23"/>
      <c r="DK34" s="23"/>
      <c r="DL34" s="23"/>
      <c r="DM34" s="350" t="str">
        <f>IF('Monitoring Data'!FG34="","",'Monitoring Data'!FG34)</f>
        <v/>
      </c>
      <c r="DN34" s="23"/>
      <c r="DO34" s="23"/>
      <c r="DP34" s="23"/>
      <c r="DQ34" s="24"/>
      <c r="DR34" s="350" t="str">
        <f>IF('Monitoring Data'!FN34="","",'Monitoring Data'!FN34)</f>
        <v/>
      </c>
      <c r="DS34" s="23"/>
      <c r="DT34" s="23"/>
      <c r="DU34" s="23"/>
      <c r="DV34" s="23"/>
      <c r="DW34" s="350" t="str">
        <f>IF('Monitoring Data'!FU34="","",'Monitoring Data'!FU34)</f>
        <v/>
      </c>
      <c r="DX34" s="23"/>
      <c r="DY34" s="23"/>
      <c r="DZ34" s="23"/>
      <c r="EA34" s="24"/>
      <c r="EB34" s="350" t="str">
        <f>IF('Monitoring Data'!GB34="","",'Monitoring Data'!GB34)</f>
        <v/>
      </c>
      <c r="EC34" s="23"/>
      <c r="ED34" s="23"/>
      <c r="EE34" s="23"/>
      <c r="EF34" s="23"/>
      <c r="EG34" s="350" t="str">
        <f>IF('Monitoring Data'!GI34="","",'Monitoring Data'!GI34)</f>
        <v/>
      </c>
      <c r="EH34" s="23"/>
      <c r="EI34" s="23"/>
      <c r="EJ34" s="23"/>
      <c r="EK34" s="24"/>
      <c r="EL34" s="350" t="str">
        <f>IF('Monitoring Data'!GP34="","",'Monitoring Data'!GP34)</f>
        <v/>
      </c>
      <c r="EM34" s="23"/>
      <c r="EN34" s="23"/>
      <c r="EO34" s="23"/>
      <c r="EP34" s="23"/>
      <c r="EQ34" s="350" t="str">
        <f>IF('Monitoring Data'!GW34="","",'Monitoring Data'!GW34)</f>
        <v/>
      </c>
      <c r="ER34" s="23"/>
      <c r="ES34" s="23"/>
      <c r="ET34" s="23"/>
      <c r="EU34" s="24"/>
      <c r="EV34" s="350" t="str">
        <f>IF('Monitoring Data'!HD34="","",'Monitoring Data'!HD34)</f>
        <v/>
      </c>
      <c r="EW34" s="23"/>
      <c r="EX34" s="23"/>
      <c r="EY34" s="23"/>
      <c r="EZ34" s="23"/>
      <c r="FA34" s="350" t="str">
        <f>IF('Monitoring Data'!HK34="","",'Monitoring Data'!HK34)</f>
        <v/>
      </c>
      <c r="FB34" s="23"/>
      <c r="FC34" s="23"/>
      <c r="FD34" s="23"/>
      <c r="FE34" s="24"/>
      <c r="FF34" s="350" t="str">
        <f>IF('Monitoring Data'!HR34="","",'Monitoring Data'!HR34)</f>
        <v/>
      </c>
      <c r="FG34" s="23"/>
      <c r="FH34" s="23"/>
      <c r="FI34" s="23"/>
      <c r="FJ34" s="23"/>
      <c r="FK34" s="350" t="str">
        <f>IF('Monitoring Data'!HY34="","",'Monitoring Data'!HY34)</f>
        <v/>
      </c>
      <c r="FL34" s="23"/>
      <c r="FM34" s="23"/>
      <c r="FN34" s="23"/>
      <c r="FO34" s="24"/>
      <c r="FP34" s="350" t="str">
        <f>IF('Monitoring Data'!IF34="","",'Monitoring Data'!IF34)</f>
        <v/>
      </c>
      <c r="FQ34" s="23"/>
      <c r="FR34" s="23"/>
      <c r="FS34" s="23"/>
      <c r="FT34" s="23"/>
      <c r="FU34" s="350" t="str">
        <f>IF('Monitoring Data'!IM34="","",'Monitoring Data'!IM34)</f>
        <v/>
      </c>
      <c r="FV34" s="23"/>
      <c r="FW34" s="23"/>
      <c r="FX34" s="23"/>
      <c r="FY34" s="24"/>
      <c r="FZ34" s="350" t="str">
        <f>IF('Monitoring Data'!IT34="","",'Monitoring Data'!IT34)</f>
        <v/>
      </c>
      <c r="GA34" s="23"/>
      <c r="GB34" s="23"/>
      <c r="GC34" s="23"/>
      <c r="GD34" s="24"/>
      <c r="GE34" s="115"/>
    </row>
    <row r="35" spans="1:187" x14ac:dyDescent="0.2">
      <c r="A35" s="81" t="str">
        <f>IF('Monitoring Data'!A35="","",'Monitoring Data'!A35)</f>
        <v/>
      </c>
      <c r="B35" s="350" t="str">
        <f>IF('Monitoring Data'!B35="","",'Monitoring Data'!B35)</f>
        <v/>
      </c>
      <c r="C35" s="53"/>
      <c r="D35" s="53"/>
      <c r="E35" s="53"/>
      <c r="F35" s="53"/>
      <c r="G35" s="350" t="str">
        <f>IF('Monitoring Data'!I35="","",'Monitoring Data'!I35)</f>
        <v/>
      </c>
      <c r="H35" s="53"/>
      <c r="I35" s="53"/>
      <c r="J35" s="53"/>
      <c r="K35" s="54"/>
      <c r="L35" s="350" t="str">
        <f>IF('Monitoring Data'!P35="","",'Monitoring Data'!P35)</f>
        <v/>
      </c>
      <c r="M35" s="53"/>
      <c r="N35" s="53"/>
      <c r="O35" s="53"/>
      <c r="P35" s="54"/>
      <c r="Q35" s="350" t="str">
        <f>IF('Monitoring Data'!W35="","",'Monitoring Data'!W35)</f>
        <v/>
      </c>
      <c r="R35" s="53"/>
      <c r="S35" s="53"/>
      <c r="T35" s="53"/>
      <c r="U35" s="54"/>
      <c r="V35" s="350" t="str">
        <f>IF('Monitoring Data'!AD35="","",'Monitoring Data'!AD35)</f>
        <v/>
      </c>
      <c r="W35" s="53"/>
      <c r="X35" s="53"/>
      <c r="Y35" s="53"/>
      <c r="Z35" s="53"/>
      <c r="AA35" s="353" t="str">
        <f>IF('Monitoring Data'!AK35="","",'Monitoring Data'!AK35)</f>
        <v/>
      </c>
      <c r="AB35" s="53"/>
      <c r="AC35" s="53"/>
      <c r="AD35" s="53"/>
      <c r="AE35" s="54"/>
      <c r="AF35" s="350" t="str">
        <f>IF('Monitoring Data'!AR35="","",'Monitoring Data'!AR35)</f>
        <v/>
      </c>
      <c r="AG35" s="53"/>
      <c r="AH35" s="53"/>
      <c r="AI35" s="53"/>
      <c r="AJ35" s="53"/>
      <c r="AK35" s="350" t="str">
        <f>IF('Monitoring Data'!AY35="","",'Monitoring Data'!AY35)</f>
        <v/>
      </c>
      <c r="AL35" s="53"/>
      <c r="AM35" s="53"/>
      <c r="AN35" s="53"/>
      <c r="AO35" s="54"/>
      <c r="AP35" s="350" t="str">
        <f>IF('Monitoring Data'!BF35="","",'Monitoring Data'!BF35)</f>
        <v/>
      </c>
      <c r="AQ35" s="53"/>
      <c r="AR35" s="53"/>
      <c r="AS35" s="53"/>
      <c r="AT35" s="53"/>
      <c r="AU35" s="350" t="str">
        <f>IF('Monitoring Data'!BM35="","",'Monitoring Data'!BM35)</f>
        <v/>
      </c>
      <c r="AV35" s="53"/>
      <c r="AW35" s="53"/>
      <c r="AX35" s="53"/>
      <c r="AY35" s="54"/>
      <c r="AZ35" s="350" t="str">
        <f>IF('Monitoring Data'!BT35="","",'Monitoring Data'!BT35)</f>
        <v/>
      </c>
      <c r="BA35" s="53"/>
      <c r="BB35" s="53"/>
      <c r="BC35" s="53"/>
      <c r="BD35" s="53"/>
      <c r="BE35" s="350" t="str">
        <f>IF('Monitoring Data'!CA35="","",'Monitoring Data'!CA35)</f>
        <v/>
      </c>
      <c r="BF35" s="53"/>
      <c r="BG35" s="53"/>
      <c r="BH35" s="53"/>
      <c r="BI35" s="54"/>
      <c r="BJ35" s="350" t="str">
        <f>IF('Monitoring Data'!CH35="","",'Monitoring Data'!CH35)</f>
        <v/>
      </c>
      <c r="BK35" s="23"/>
      <c r="BL35" s="23"/>
      <c r="BM35" s="23"/>
      <c r="BN35" s="23"/>
      <c r="BO35" s="350" t="str">
        <f>IF('Monitoring Data'!CO35="","",'Monitoring Data'!CO35)</f>
        <v/>
      </c>
      <c r="BP35" s="23"/>
      <c r="BQ35" s="23"/>
      <c r="BR35" s="23"/>
      <c r="BS35" s="24"/>
      <c r="BT35" s="350" t="str">
        <f>IF('Monitoring Data'!CV35="","",'Monitoring Data'!CV35)</f>
        <v/>
      </c>
      <c r="BU35" s="53"/>
      <c r="BV35" s="23"/>
      <c r="BW35" s="53"/>
      <c r="BX35" s="53"/>
      <c r="BY35" s="350" t="str">
        <f>IF('Monitoring Data'!DC35="","",'Monitoring Data'!DC35)</f>
        <v/>
      </c>
      <c r="BZ35" s="53"/>
      <c r="CA35" s="53"/>
      <c r="CB35" s="53"/>
      <c r="CC35" s="54"/>
      <c r="CD35" s="350" t="str">
        <f>IF('Monitoring Data'!DJ35="","",'Monitoring Data'!DJ35)</f>
        <v/>
      </c>
      <c r="CE35" s="53"/>
      <c r="CF35" s="53"/>
      <c r="CG35" s="53"/>
      <c r="CH35" s="53"/>
      <c r="CI35" s="350" t="str">
        <f>IF('Monitoring Data'!DQ35="","",'Monitoring Data'!DQ35)</f>
        <v/>
      </c>
      <c r="CJ35" s="23"/>
      <c r="CK35" s="23"/>
      <c r="CL35" s="23"/>
      <c r="CM35" s="24"/>
      <c r="CN35" s="350" t="str">
        <f>IF('Monitoring Data'!DX35="","",'Monitoring Data'!DX35)</f>
        <v/>
      </c>
      <c r="CO35" s="23"/>
      <c r="CP35" s="23"/>
      <c r="CQ35" s="23"/>
      <c r="CR35" s="23"/>
      <c r="CS35" s="350" t="str">
        <f>IF('Monitoring Data'!EE35="","",'Monitoring Data'!EE35)</f>
        <v/>
      </c>
      <c r="CT35" s="23"/>
      <c r="CU35" s="23"/>
      <c r="CV35" s="23"/>
      <c r="CW35" s="24"/>
      <c r="CX35" s="350" t="str">
        <f>IF('Monitoring Data'!EL35="","",'Monitoring Data'!EL35)</f>
        <v/>
      </c>
      <c r="CY35" s="23"/>
      <c r="CZ35" s="23"/>
      <c r="DA35" s="23"/>
      <c r="DB35" s="23"/>
      <c r="DC35" s="350" t="str">
        <f>IF('Monitoring Data'!ES35="","",'Monitoring Data'!ES35)</f>
        <v/>
      </c>
      <c r="DD35" s="53"/>
      <c r="DE35" s="53"/>
      <c r="DF35" s="53"/>
      <c r="DG35" s="54"/>
      <c r="DH35" s="350" t="str">
        <f>IF('Monitoring Data'!EZ35="","",'Monitoring Data'!EZ35)</f>
        <v/>
      </c>
      <c r="DI35" s="23"/>
      <c r="DJ35" s="23"/>
      <c r="DK35" s="23"/>
      <c r="DL35" s="23"/>
      <c r="DM35" s="350" t="str">
        <f>IF('Monitoring Data'!FG35="","",'Monitoring Data'!FG35)</f>
        <v/>
      </c>
      <c r="DN35" s="23"/>
      <c r="DO35" s="23"/>
      <c r="DP35" s="23"/>
      <c r="DQ35" s="24"/>
      <c r="DR35" s="350" t="str">
        <f>IF('Monitoring Data'!FN35="","",'Monitoring Data'!FN35)</f>
        <v/>
      </c>
      <c r="DS35" s="23"/>
      <c r="DT35" s="23"/>
      <c r="DU35" s="23"/>
      <c r="DV35" s="23"/>
      <c r="DW35" s="350" t="str">
        <f>IF('Monitoring Data'!FU35="","",'Monitoring Data'!FU35)</f>
        <v/>
      </c>
      <c r="DX35" s="23"/>
      <c r="DY35" s="23"/>
      <c r="DZ35" s="23"/>
      <c r="EA35" s="24"/>
      <c r="EB35" s="350" t="str">
        <f>IF('Monitoring Data'!GB35="","",'Monitoring Data'!GB35)</f>
        <v/>
      </c>
      <c r="EC35" s="23"/>
      <c r="ED35" s="23"/>
      <c r="EE35" s="23"/>
      <c r="EF35" s="23"/>
      <c r="EG35" s="350" t="str">
        <f>IF('Monitoring Data'!GI35="","",'Monitoring Data'!GI35)</f>
        <v/>
      </c>
      <c r="EH35" s="23"/>
      <c r="EI35" s="23"/>
      <c r="EJ35" s="23"/>
      <c r="EK35" s="24"/>
      <c r="EL35" s="350" t="str">
        <f>IF('Monitoring Data'!GP35="","",'Monitoring Data'!GP35)</f>
        <v/>
      </c>
      <c r="EM35" s="23"/>
      <c r="EN35" s="23"/>
      <c r="EO35" s="23"/>
      <c r="EP35" s="23"/>
      <c r="EQ35" s="350" t="str">
        <f>IF('Monitoring Data'!GW35="","",'Monitoring Data'!GW35)</f>
        <v/>
      </c>
      <c r="ER35" s="23"/>
      <c r="ES35" s="23"/>
      <c r="ET35" s="23"/>
      <c r="EU35" s="24"/>
      <c r="EV35" s="350" t="str">
        <f>IF('Monitoring Data'!HD35="","",'Monitoring Data'!HD35)</f>
        <v/>
      </c>
      <c r="EW35" s="23"/>
      <c r="EX35" s="23"/>
      <c r="EY35" s="23"/>
      <c r="EZ35" s="23"/>
      <c r="FA35" s="350" t="str">
        <f>IF('Monitoring Data'!HK35="","",'Monitoring Data'!HK35)</f>
        <v/>
      </c>
      <c r="FB35" s="23"/>
      <c r="FC35" s="23"/>
      <c r="FD35" s="23"/>
      <c r="FE35" s="24"/>
      <c r="FF35" s="350" t="str">
        <f>IF('Monitoring Data'!HR35="","",'Monitoring Data'!HR35)</f>
        <v/>
      </c>
      <c r="FG35" s="23"/>
      <c r="FH35" s="23"/>
      <c r="FI35" s="23"/>
      <c r="FJ35" s="23"/>
      <c r="FK35" s="350" t="str">
        <f>IF('Monitoring Data'!HY35="","",'Monitoring Data'!HY35)</f>
        <v/>
      </c>
      <c r="FL35" s="23"/>
      <c r="FM35" s="23"/>
      <c r="FN35" s="23"/>
      <c r="FO35" s="24"/>
      <c r="FP35" s="350" t="str">
        <f>IF('Monitoring Data'!IF35="","",'Monitoring Data'!IF35)</f>
        <v/>
      </c>
      <c r="FQ35" s="23"/>
      <c r="FR35" s="23"/>
      <c r="FS35" s="23"/>
      <c r="FT35" s="23"/>
      <c r="FU35" s="350" t="str">
        <f>IF('Monitoring Data'!IM35="","",'Monitoring Data'!IM35)</f>
        <v/>
      </c>
      <c r="FV35" s="23"/>
      <c r="FW35" s="23"/>
      <c r="FX35" s="23"/>
      <c r="FY35" s="24"/>
      <c r="FZ35" s="350" t="str">
        <f>IF('Monitoring Data'!IT35="","",'Monitoring Data'!IT35)</f>
        <v/>
      </c>
      <c r="GA35" s="23"/>
      <c r="GB35" s="23"/>
      <c r="GC35" s="23"/>
      <c r="GD35" s="24"/>
      <c r="GE35" s="115"/>
    </row>
    <row r="36" spans="1:187" x14ac:dyDescent="0.2">
      <c r="A36" s="81" t="str">
        <f>IF('Monitoring Data'!A36="","",'Monitoring Data'!A36)</f>
        <v/>
      </c>
      <c r="B36" s="350" t="str">
        <f>IF('Monitoring Data'!B36="","",'Monitoring Data'!B36)</f>
        <v/>
      </c>
      <c r="C36" s="53"/>
      <c r="D36" s="53"/>
      <c r="E36" s="53"/>
      <c r="F36" s="53"/>
      <c r="G36" s="350" t="str">
        <f>IF('Monitoring Data'!I36="","",'Monitoring Data'!I36)</f>
        <v/>
      </c>
      <c r="H36" s="53"/>
      <c r="I36" s="53"/>
      <c r="J36" s="53"/>
      <c r="K36" s="54"/>
      <c r="L36" s="350" t="str">
        <f>IF('Monitoring Data'!P36="","",'Monitoring Data'!P36)</f>
        <v/>
      </c>
      <c r="M36" s="53"/>
      <c r="N36" s="53"/>
      <c r="O36" s="53"/>
      <c r="P36" s="54"/>
      <c r="Q36" s="350" t="str">
        <f>IF('Monitoring Data'!W36="","",'Monitoring Data'!W36)</f>
        <v/>
      </c>
      <c r="R36" s="53"/>
      <c r="S36" s="53"/>
      <c r="T36" s="53"/>
      <c r="U36" s="54"/>
      <c r="V36" s="350" t="str">
        <f>IF('Monitoring Data'!AD36="","",'Monitoring Data'!AD36)</f>
        <v/>
      </c>
      <c r="W36" s="53"/>
      <c r="X36" s="53"/>
      <c r="Y36" s="53"/>
      <c r="Z36" s="53"/>
      <c r="AA36" s="350" t="str">
        <f>IF('Monitoring Data'!AK36="","",'Monitoring Data'!AK36)</f>
        <v/>
      </c>
      <c r="AB36" s="53"/>
      <c r="AC36" s="53"/>
      <c r="AD36" s="53"/>
      <c r="AE36" s="54"/>
      <c r="AF36" s="350" t="str">
        <f>IF('Monitoring Data'!AR36="","",'Monitoring Data'!AR36)</f>
        <v/>
      </c>
      <c r="AG36" s="53"/>
      <c r="AH36" s="53"/>
      <c r="AI36" s="53"/>
      <c r="AJ36" s="53"/>
      <c r="AK36" s="350" t="str">
        <f>IF('Monitoring Data'!AY36="","",'Monitoring Data'!AY36)</f>
        <v/>
      </c>
      <c r="AL36" s="53"/>
      <c r="AM36" s="53"/>
      <c r="AN36" s="53"/>
      <c r="AO36" s="54"/>
      <c r="AP36" s="350" t="str">
        <f>IF('Monitoring Data'!BF36="","",'Monitoring Data'!BF36)</f>
        <v/>
      </c>
      <c r="AQ36" s="53"/>
      <c r="AR36" s="53"/>
      <c r="AS36" s="53"/>
      <c r="AT36" s="53"/>
      <c r="AU36" s="350" t="str">
        <f>IF('Monitoring Data'!BM36="","",'Monitoring Data'!BM36)</f>
        <v/>
      </c>
      <c r="AV36" s="53"/>
      <c r="AW36" s="53"/>
      <c r="AX36" s="53"/>
      <c r="AY36" s="54"/>
      <c r="AZ36" s="350" t="str">
        <f>IF('Monitoring Data'!BT36="","",'Monitoring Data'!BT36)</f>
        <v/>
      </c>
      <c r="BA36" s="53"/>
      <c r="BB36" s="53"/>
      <c r="BC36" s="53"/>
      <c r="BD36" s="53"/>
      <c r="BE36" s="350" t="str">
        <f>IF('Monitoring Data'!CA36="","",'Monitoring Data'!CA36)</f>
        <v/>
      </c>
      <c r="BF36" s="53"/>
      <c r="BG36" s="53"/>
      <c r="BH36" s="53"/>
      <c r="BI36" s="54"/>
      <c r="BJ36" s="350" t="str">
        <f>IF('Monitoring Data'!CH36="","",'Monitoring Data'!CH36)</f>
        <v/>
      </c>
      <c r="BK36" s="23"/>
      <c r="BL36" s="23"/>
      <c r="BM36" s="23"/>
      <c r="BN36" s="23"/>
      <c r="BO36" s="350" t="str">
        <f>IF('Monitoring Data'!CO36="","",'Monitoring Data'!CO36)</f>
        <v/>
      </c>
      <c r="BP36" s="23"/>
      <c r="BQ36" s="23"/>
      <c r="BR36" s="23"/>
      <c r="BS36" s="24"/>
      <c r="BT36" s="350" t="str">
        <f>IF('Monitoring Data'!CV36="","",'Monitoring Data'!CV36)</f>
        <v/>
      </c>
      <c r="BU36" s="53"/>
      <c r="BV36" s="23"/>
      <c r="BW36" s="53"/>
      <c r="BX36" s="53"/>
      <c r="BY36" s="350" t="str">
        <f>IF('Monitoring Data'!DC36="","",'Monitoring Data'!DC36)</f>
        <v/>
      </c>
      <c r="BZ36" s="53"/>
      <c r="CA36" s="53"/>
      <c r="CB36" s="53"/>
      <c r="CC36" s="54"/>
      <c r="CD36" s="350" t="str">
        <f>IF('Monitoring Data'!DJ36="","",'Monitoring Data'!DJ36)</f>
        <v/>
      </c>
      <c r="CE36" s="53"/>
      <c r="CF36" s="53"/>
      <c r="CG36" s="53"/>
      <c r="CH36" s="53"/>
      <c r="CI36" s="350" t="str">
        <f>IF('Monitoring Data'!DQ36="","",'Monitoring Data'!DQ36)</f>
        <v/>
      </c>
      <c r="CJ36" s="23"/>
      <c r="CK36" s="23"/>
      <c r="CL36" s="23"/>
      <c r="CM36" s="24"/>
      <c r="CN36" s="350" t="str">
        <f>IF('Monitoring Data'!DX36="","",'Monitoring Data'!DX36)</f>
        <v/>
      </c>
      <c r="CO36" s="23"/>
      <c r="CP36" s="23"/>
      <c r="CQ36" s="23"/>
      <c r="CR36" s="23"/>
      <c r="CS36" s="350" t="str">
        <f>IF('Monitoring Data'!EE36="","",'Monitoring Data'!EE36)</f>
        <v/>
      </c>
      <c r="CT36" s="23"/>
      <c r="CU36" s="23"/>
      <c r="CV36" s="23"/>
      <c r="CW36" s="24"/>
      <c r="CX36" s="350" t="str">
        <f>IF('Monitoring Data'!EL36="","",'Monitoring Data'!EL36)</f>
        <v/>
      </c>
      <c r="CY36" s="23"/>
      <c r="CZ36" s="23"/>
      <c r="DA36" s="23"/>
      <c r="DB36" s="23"/>
      <c r="DC36" s="350" t="str">
        <f>IF('Monitoring Data'!ES36="","",'Monitoring Data'!ES36)</f>
        <v/>
      </c>
      <c r="DD36" s="53"/>
      <c r="DE36" s="53"/>
      <c r="DF36" s="53"/>
      <c r="DG36" s="54"/>
      <c r="DH36" s="350" t="str">
        <f>IF('Monitoring Data'!EZ36="","",'Monitoring Data'!EZ36)</f>
        <v/>
      </c>
      <c r="DI36" s="23"/>
      <c r="DJ36" s="23"/>
      <c r="DK36" s="23"/>
      <c r="DL36" s="23"/>
      <c r="DM36" s="350" t="str">
        <f>IF('Monitoring Data'!FG36="","",'Monitoring Data'!FG36)</f>
        <v/>
      </c>
      <c r="DN36" s="23"/>
      <c r="DO36" s="23"/>
      <c r="DP36" s="23"/>
      <c r="DQ36" s="24"/>
      <c r="DR36" s="350" t="str">
        <f>IF('Monitoring Data'!FN36="","",'Monitoring Data'!FN36)</f>
        <v/>
      </c>
      <c r="DS36" s="23"/>
      <c r="DT36" s="23"/>
      <c r="DU36" s="23"/>
      <c r="DV36" s="23"/>
      <c r="DW36" s="350" t="str">
        <f>IF('Monitoring Data'!FU36="","",'Monitoring Data'!FU36)</f>
        <v/>
      </c>
      <c r="DX36" s="23"/>
      <c r="DY36" s="23"/>
      <c r="DZ36" s="23"/>
      <c r="EA36" s="24"/>
      <c r="EB36" s="350" t="str">
        <f>IF('Monitoring Data'!GB36="","",'Monitoring Data'!GB36)</f>
        <v/>
      </c>
      <c r="EC36" s="23"/>
      <c r="ED36" s="23"/>
      <c r="EE36" s="23"/>
      <c r="EF36" s="23"/>
      <c r="EG36" s="350" t="str">
        <f>IF('Monitoring Data'!GI36="","",'Monitoring Data'!GI36)</f>
        <v/>
      </c>
      <c r="EH36" s="23"/>
      <c r="EI36" s="23"/>
      <c r="EJ36" s="23"/>
      <c r="EK36" s="24"/>
      <c r="EL36" s="350" t="str">
        <f>IF('Monitoring Data'!GP36="","",'Monitoring Data'!GP36)</f>
        <v/>
      </c>
      <c r="EM36" s="23"/>
      <c r="EN36" s="23"/>
      <c r="EO36" s="23"/>
      <c r="EP36" s="23"/>
      <c r="EQ36" s="350" t="str">
        <f>IF('Monitoring Data'!GW36="","",'Monitoring Data'!GW36)</f>
        <v/>
      </c>
      <c r="ER36" s="23"/>
      <c r="ES36" s="23"/>
      <c r="ET36" s="23"/>
      <c r="EU36" s="24"/>
      <c r="EV36" s="350" t="str">
        <f>IF('Monitoring Data'!HD36="","",'Monitoring Data'!HD36)</f>
        <v/>
      </c>
      <c r="EW36" s="23"/>
      <c r="EX36" s="23"/>
      <c r="EY36" s="23"/>
      <c r="EZ36" s="23"/>
      <c r="FA36" s="350" t="str">
        <f>IF('Monitoring Data'!HK36="","",'Monitoring Data'!HK36)</f>
        <v/>
      </c>
      <c r="FB36" s="23"/>
      <c r="FC36" s="23"/>
      <c r="FD36" s="23"/>
      <c r="FE36" s="24"/>
      <c r="FF36" s="350" t="str">
        <f>IF('Monitoring Data'!HR36="","",'Monitoring Data'!HR36)</f>
        <v/>
      </c>
      <c r="FG36" s="23"/>
      <c r="FH36" s="23"/>
      <c r="FI36" s="23"/>
      <c r="FJ36" s="23"/>
      <c r="FK36" s="350" t="str">
        <f>IF('Monitoring Data'!HY36="","",'Monitoring Data'!HY36)</f>
        <v/>
      </c>
      <c r="FL36" s="23"/>
      <c r="FM36" s="23"/>
      <c r="FN36" s="23"/>
      <c r="FO36" s="24"/>
      <c r="FP36" s="350" t="str">
        <f>IF('Monitoring Data'!IF36="","",'Monitoring Data'!IF36)</f>
        <v/>
      </c>
      <c r="FQ36" s="23"/>
      <c r="FR36" s="23"/>
      <c r="FS36" s="23"/>
      <c r="FT36" s="23"/>
      <c r="FU36" s="350" t="str">
        <f>IF('Monitoring Data'!IM36="","",'Monitoring Data'!IM36)</f>
        <v/>
      </c>
      <c r="FV36" s="23"/>
      <c r="FW36" s="23"/>
      <c r="FX36" s="23"/>
      <c r="FY36" s="24"/>
      <c r="FZ36" s="350" t="str">
        <f>IF('Monitoring Data'!IT36="","",'Monitoring Data'!IT36)</f>
        <v/>
      </c>
      <c r="GA36" s="23"/>
      <c r="GB36" s="23"/>
      <c r="GC36" s="23"/>
      <c r="GD36" s="24"/>
      <c r="GE36" s="115"/>
    </row>
    <row r="37" spans="1:187" x14ac:dyDescent="0.2">
      <c r="A37" s="81" t="str">
        <f>IF('Monitoring Data'!A37="","",'Monitoring Data'!A37)</f>
        <v/>
      </c>
      <c r="B37" s="350" t="str">
        <f>IF('Monitoring Data'!B37="","",'Monitoring Data'!B37)</f>
        <v/>
      </c>
      <c r="C37" s="53"/>
      <c r="D37" s="53"/>
      <c r="E37" s="53"/>
      <c r="F37" s="53"/>
      <c r="G37" s="350" t="str">
        <f>IF('Monitoring Data'!I37="","",'Monitoring Data'!I37)</f>
        <v/>
      </c>
      <c r="H37" s="53"/>
      <c r="I37" s="53"/>
      <c r="J37" s="53"/>
      <c r="K37" s="54"/>
      <c r="L37" s="350" t="str">
        <f>IF('Monitoring Data'!P37="","",'Monitoring Data'!P37)</f>
        <v/>
      </c>
      <c r="M37" s="53"/>
      <c r="N37" s="53"/>
      <c r="O37" s="53"/>
      <c r="P37" s="54"/>
      <c r="Q37" s="350" t="str">
        <f>IF('Monitoring Data'!W37="","",'Monitoring Data'!W37)</f>
        <v/>
      </c>
      <c r="R37" s="53"/>
      <c r="S37" s="53"/>
      <c r="T37" s="53"/>
      <c r="U37" s="54"/>
      <c r="V37" s="350" t="str">
        <f>IF('Monitoring Data'!AD37="","",'Monitoring Data'!AD37)</f>
        <v/>
      </c>
      <c r="W37" s="53"/>
      <c r="X37" s="53"/>
      <c r="Y37" s="53"/>
      <c r="Z37" s="53"/>
      <c r="AA37" s="350" t="str">
        <f>IF('Monitoring Data'!AK37="","",'Monitoring Data'!AK37)</f>
        <v/>
      </c>
      <c r="AB37" s="53"/>
      <c r="AC37" s="53"/>
      <c r="AD37" s="53"/>
      <c r="AE37" s="54"/>
      <c r="AF37" s="350" t="str">
        <f>IF('Monitoring Data'!AR37="","",'Monitoring Data'!AR37)</f>
        <v/>
      </c>
      <c r="AG37" s="53"/>
      <c r="AH37" s="53"/>
      <c r="AI37" s="53"/>
      <c r="AJ37" s="53"/>
      <c r="AK37" s="350" t="str">
        <f>IF('Monitoring Data'!AY37="","",'Monitoring Data'!AY37)</f>
        <v/>
      </c>
      <c r="AL37" s="53"/>
      <c r="AM37" s="53"/>
      <c r="AN37" s="53"/>
      <c r="AO37" s="54"/>
      <c r="AP37" s="350" t="str">
        <f>IF('Monitoring Data'!BF37="","",'Monitoring Data'!BF37)</f>
        <v/>
      </c>
      <c r="AQ37" s="53"/>
      <c r="AR37" s="53"/>
      <c r="AS37" s="53"/>
      <c r="AT37" s="53"/>
      <c r="AU37" s="350" t="str">
        <f>IF('Monitoring Data'!BM37="","",'Monitoring Data'!BM37)</f>
        <v/>
      </c>
      <c r="AV37" s="53"/>
      <c r="AW37" s="53"/>
      <c r="AX37" s="53"/>
      <c r="AY37" s="54"/>
      <c r="AZ37" s="350" t="str">
        <f>IF('Monitoring Data'!BT37="","",'Monitoring Data'!BT37)</f>
        <v/>
      </c>
      <c r="BA37" s="53"/>
      <c r="BB37" s="53"/>
      <c r="BC37" s="53"/>
      <c r="BD37" s="53"/>
      <c r="BE37" s="350" t="str">
        <f>IF('Monitoring Data'!CA37="","",'Monitoring Data'!CA37)</f>
        <v/>
      </c>
      <c r="BF37" s="53"/>
      <c r="BG37" s="53"/>
      <c r="BH37" s="53"/>
      <c r="BI37" s="54"/>
      <c r="BJ37" s="350" t="str">
        <f>IF('Monitoring Data'!CH37="","",'Monitoring Data'!CH37)</f>
        <v/>
      </c>
      <c r="BK37" s="23"/>
      <c r="BL37" s="23"/>
      <c r="BM37" s="23"/>
      <c r="BN37" s="23"/>
      <c r="BO37" s="350" t="str">
        <f>IF('Monitoring Data'!CO37="","",'Monitoring Data'!CO37)</f>
        <v/>
      </c>
      <c r="BP37" s="23"/>
      <c r="BQ37" s="23"/>
      <c r="BR37" s="23"/>
      <c r="BS37" s="24"/>
      <c r="BT37" s="350" t="str">
        <f>IF('Monitoring Data'!CV37="","",'Monitoring Data'!CV37)</f>
        <v/>
      </c>
      <c r="BU37" s="53"/>
      <c r="BV37" s="23"/>
      <c r="BW37" s="53"/>
      <c r="BX37" s="53"/>
      <c r="BY37" s="353" t="str">
        <f>IF('Monitoring Data'!DC37="","",'Monitoring Data'!DC37)</f>
        <v/>
      </c>
      <c r="BZ37" s="73"/>
      <c r="CA37" s="53"/>
      <c r="CB37" s="53"/>
      <c r="CC37" s="54"/>
      <c r="CD37" s="350" t="str">
        <f>IF('Monitoring Data'!DJ37="","",'Monitoring Data'!DJ37)</f>
        <v/>
      </c>
      <c r="CE37" s="53"/>
      <c r="CF37" s="53"/>
      <c r="CG37" s="53"/>
      <c r="CH37" s="53"/>
      <c r="CI37" s="350" t="str">
        <f>IF('Monitoring Data'!DQ37="","",'Monitoring Data'!DQ37)</f>
        <v/>
      </c>
      <c r="CJ37" s="23"/>
      <c r="CK37" s="23"/>
      <c r="CL37" s="23"/>
      <c r="CM37" s="24"/>
      <c r="CN37" s="350" t="str">
        <f>IF('Monitoring Data'!DX37="","",'Monitoring Data'!DX37)</f>
        <v/>
      </c>
      <c r="CO37" s="23"/>
      <c r="CP37" s="23"/>
      <c r="CQ37" s="23"/>
      <c r="CR37" s="23"/>
      <c r="CS37" s="350" t="str">
        <f>IF('Monitoring Data'!EE37="","",'Monitoring Data'!EE37)</f>
        <v/>
      </c>
      <c r="CT37" s="23"/>
      <c r="CU37" s="23"/>
      <c r="CV37" s="23"/>
      <c r="CW37" s="24"/>
      <c r="CX37" s="350" t="str">
        <f>IF('Monitoring Data'!EL37="","",'Monitoring Data'!EL37)</f>
        <v/>
      </c>
      <c r="CY37" s="23"/>
      <c r="CZ37" s="23"/>
      <c r="DA37" s="23"/>
      <c r="DB37" s="23"/>
      <c r="DC37" s="350" t="str">
        <f>IF('Monitoring Data'!ES37="","",'Monitoring Data'!ES37)</f>
        <v/>
      </c>
      <c r="DD37" s="53"/>
      <c r="DE37" s="53"/>
      <c r="DF37" s="53"/>
      <c r="DG37" s="54"/>
      <c r="DH37" s="350" t="str">
        <f>IF('Monitoring Data'!EZ37="","",'Monitoring Data'!EZ37)</f>
        <v/>
      </c>
      <c r="DI37" s="23"/>
      <c r="DJ37" s="23"/>
      <c r="DK37" s="23"/>
      <c r="DL37" s="23"/>
      <c r="DM37" s="350" t="str">
        <f>IF('Monitoring Data'!FG37="","",'Monitoring Data'!FG37)</f>
        <v/>
      </c>
      <c r="DN37" s="23"/>
      <c r="DO37" s="23"/>
      <c r="DP37" s="23"/>
      <c r="DQ37" s="24"/>
      <c r="DR37" s="350" t="str">
        <f>IF('Monitoring Data'!FN37="","",'Monitoring Data'!FN37)</f>
        <v/>
      </c>
      <c r="DS37" s="23"/>
      <c r="DT37" s="23"/>
      <c r="DU37" s="23"/>
      <c r="DV37" s="23"/>
      <c r="DW37" s="350" t="str">
        <f>IF('Monitoring Data'!FU37="","",'Monitoring Data'!FU37)</f>
        <v/>
      </c>
      <c r="DX37" s="23"/>
      <c r="DY37" s="23"/>
      <c r="DZ37" s="23"/>
      <c r="EA37" s="24"/>
      <c r="EB37" s="350" t="str">
        <f>IF('Monitoring Data'!GB37="","",'Monitoring Data'!GB37)</f>
        <v/>
      </c>
      <c r="EC37" s="23"/>
      <c r="ED37" s="23"/>
      <c r="EE37" s="23"/>
      <c r="EF37" s="23"/>
      <c r="EG37" s="350" t="str">
        <f>IF('Monitoring Data'!GI37="","",'Monitoring Data'!GI37)</f>
        <v/>
      </c>
      <c r="EH37" s="23"/>
      <c r="EI37" s="23"/>
      <c r="EJ37" s="23"/>
      <c r="EK37" s="24"/>
      <c r="EL37" s="350" t="str">
        <f>IF('Monitoring Data'!GP37="","",'Monitoring Data'!GP37)</f>
        <v/>
      </c>
      <c r="EM37" s="23"/>
      <c r="EN37" s="23"/>
      <c r="EO37" s="23"/>
      <c r="EP37" s="23"/>
      <c r="EQ37" s="350" t="str">
        <f>IF('Monitoring Data'!GW37="","",'Monitoring Data'!GW37)</f>
        <v/>
      </c>
      <c r="ER37" s="23"/>
      <c r="ES37" s="23"/>
      <c r="ET37" s="23"/>
      <c r="EU37" s="24"/>
      <c r="EV37" s="350" t="str">
        <f>IF('Monitoring Data'!HD37="","",'Monitoring Data'!HD37)</f>
        <v/>
      </c>
      <c r="EW37" s="23"/>
      <c r="EX37" s="23"/>
      <c r="EY37" s="23"/>
      <c r="EZ37" s="23"/>
      <c r="FA37" s="350" t="str">
        <f>IF('Monitoring Data'!HK37="","",'Monitoring Data'!HK37)</f>
        <v/>
      </c>
      <c r="FB37" s="23"/>
      <c r="FC37" s="23"/>
      <c r="FD37" s="23"/>
      <c r="FE37" s="24"/>
      <c r="FF37" s="350" t="str">
        <f>IF('Monitoring Data'!HR37="","",'Monitoring Data'!HR37)</f>
        <v/>
      </c>
      <c r="FG37" s="23"/>
      <c r="FH37" s="23"/>
      <c r="FI37" s="23"/>
      <c r="FJ37" s="23"/>
      <c r="FK37" s="350" t="str">
        <f>IF('Monitoring Data'!HY37="","",'Monitoring Data'!HY37)</f>
        <v/>
      </c>
      <c r="FL37" s="23"/>
      <c r="FM37" s="23"/>
      <c r="FN37" s="23"/>
      <c r="FO37" s="24"/>
      <c r="FP37" s="350" t="str">
        <f>IF('Monitoring Data'!IF37="","",'Monitoring Data'!IF37)</f>
        <v/>
      </c>
      <c r="FQ37" s="23"/>
      <c r="FR37" s="23"/>
      <c r="FS37" s="23"/>
      <c r="FT37" s="23"/>
      <c r="FU37" s="350" t="str">
        <f>IF('Monitoring Data'!IM37="","",'Monitoring Data'!IM37)</f>
        <v/>
      </c>
      <c r="FV37" s="23"/>
      <c r="FW37" s="23"/>
      <c r="FX37" s="23"/>
      <c r="FY37" s="24"/>
      <c r="FZ37" s="350" t="str">
        <f>IF('Monitoring Data'!IT37="","",'Monitoring Data'!IT37)</f>
        <v/>
      </c>
      <c r="GA37" s="23"/>
      <c r="GB37" s="23"/>
      <c r="GC37" s="23"/>
      <c r="GD37" s="24"/>
      <c r="GE37" s="115"/>
    </row>
    <row r="38" spans="1:187" x14ac:dyDescent="0.2">
      <c r="A38" s="81" t="str">
        <f>IF('Monitoring Data'!A38="","",'Monitoring Data'!A38)</f>
        <v/>
      </c>
      <c r="B38" s="350" t="str">
        <f>IF('Monitoring Data'!B38="","",'Monitoring Data'!B38)</f>
        <v/>
      </c>
      <c r="C38" s="53"/>
      <c r="D38" s="53"/>
      <c r="E38" s="53"/>
      <c r="F38" s="53"/>
      <c r="G38" s="350" t="str">
        <f>IF('Monitoring Data'!I38="","",'Monitoring Data'!I38)</f>
        <v/>
      </c>
      <c r="H38" s="53"/>
      <c r="I38" s="53"/>
      <c r="J38" s="53"/>
      <c r="K38" s="54"/>
      <c r="L38" s="350" t="str">
        <f>IF('Monitoring Data'!P38="","",'Monitoring Data'!P38)</f>
        <v/>
      </c>
      <c r="M38" s="53"/>
      <c r="N38" s="53"/>
      <c r="O38" s="53"/>
      <c r="P38" s="54"/>
      <c r="Q38" s="350" t="str">
        <f>IF('Monitoring Data'!W38="","",'Monitoring Data'!W38)</f>
        <v/>
      </c>
      <c r="R38" s="53"/>
      <c r="S38" s="53"/>
      <c r="T38" s="53"/>
      <c r="U38" s="54"/>
      <c r="V38" s="350" t="str">
        <f>IF('Monitoring Data'!AD38="","",'Monitoring Data'!AD38)</f>
        <v/>
      </c>
      <c r="W38" s="53"/>
      <c r="X38" s="53"/>
      <c r="Y38" s="53"/>
      <c r="Z38" s="53"/>
      <c r="AA38" s="350" t="str">
        <f>IF('Monitoring Data'!AK38="","",'Monitoring Data'!AK38)</f>
        <v/>
      </c>
      <c r="AB38" s="53"/>
      <c r="AC38" s="53"/>
      <c r="AD38" s="53"/>
      <c r="AE38" s="54"/>
      <c r="AF38" s="350" t="str">
        <f>IF('Monitoring Data'!AR38="","",'Monitoring Data'!AR38)</f>
        <v/>
      </c>
      <c r="AG38" s="53"/>
      <c r="AH38" s="53"/>
      <c r="AI38" s="53"/>
      <c r="AJ38" s="53"/>
      <c r="AK38" s="350" t="str">
        <f>IF('Monitoring Data'!AY38="","",'Monitoring Data'!AY38)</f>
        <v/>
      </c>
      <c r="AL38" s="53"/>
      <c r="AM38" s="53"/>
      <c r="AN38" s="53"/>
      <c r="AO38" s="54"/>
      <c r="AP38" s="350" t="str">
        <f>IF('Monitoring Data'!BF38="","",'Monitoring Data'!BF38)</f>
        <v/>
      </c>
      <c r="AQ38" s="53"/>
      <c r="AR38" s="53"/>
      <c r="AS38" s="53"/>
      <c r="AT38" s="53"/>
      <c r="AU38" s="350" t="str">
        <f>IF('Monitoring Data'!BM38="","",'Monitoring Data'!BM38)</f>
        <v/>
      </c>
      <c r="AV38" s="53"/>
      <c r="AW38" s="53"/>
      <c r="AX38" s="53"/>
      <c r="AY38" s="54"/>
      <c r="AZ38" s="350" t="str">
        <f>IF('Monitoring Data'!BT38="","",'Monitoring Data'!BT38)</f>
        <v/>
      </c>
      <c r="BA38" s="53"/>
      <c r="BB38" s="53"/>
      <c r="BC38" s="53"/>
      <c r="BD38" s="53"/>
      <c r="BE38" s="350" t="str">
        <f>IF('Monitoring Data'!CA38="","",'Monitoring Data'!CA38)</f>
        <v/>
      </c>
      <c r="BF38" s="53"/>
      <c r="BG38" s="53"/>
      <c r="BH38" s="53"/>
      <c r="BI38" s="54"/>
      <c r="BJ38" s="350" t="str">
        <f>IF('Monitoring Data'!CH38="","",'Monitoring Data'!CH38)</f>
        <v/>
      </c>
      <c r="BK38" s="23"/>
      <c r="BL38" s="23"/>
      <c r="BM38" s="23"/>
      <c r="BN38" s="23"/>
      <c r="BO38" s="350" t="str">
        <f>IF('Monitoring Data'!CO38="","",'Monitoring Data'!CO38)</f>
        <v/>
      </c>
      <c r="BP38" s="23"/>
      <c r="BQ38" s="23"/>
      <c r="BR38" s="23"/>
      <c r="BS38" s="24"/>
      <c r="BT38" s="350" t="str">
        <f>IF('Monitoring Data'!CV38="","",'Monitoring Data'!CV38)</f>
        <v/>
      </c>
      <c r="BU38" s="53"/>
      <c r="BV38" s="23"/>
      <c r="BW38" s="53"/>
      <c r="BX38" s="53"/>
      <c r="BY38" s="350" t="str">
        <f>IF('Monitoring Data'!DC38="","",'Monitoring Data'!DC38)</f>
        <v/>
      </c>
      <c r="BZ38" s="53"/>
      <c r="CA38" s="53"/>
      <c r="CB38" s="53"/>
      <c r="CC38" s="54"/>
      <c r="CD38" s="350" t="str">
        <f>IF('Monitoring Data'!DJ38="","",'Monitoring Data'!DJ38)</f>
        <v/>
      </c>
      <c r="CE38" s="53"/>
      <c r="CF38" s="53"/>
      <c r="CG38" s="53"/>
      <c r="CH38" s="53"/>
      <c r="CI38" s="350" t="str">
        <f>IF('Monitoring Data'!DQ38="","",'Monitoring Data'!DQ38)</f>
        <v/>
      </c>
      <c r="CJ38" s="23"/>
      <c r="CK38" s="23"/>
      <c r="CL38" s="23"/>
      <c r="CM38" s="24"/>
      <c r="CN38" s="350" t="str">
        <f>IF('Monitoring Data'!DX38="","",'Monitoring Data'!DX38)</f>
        <v/>
      </c>
      <c r="CO38" s="23"/>
      <c r="CP38" s="23"/>
      <c r="CQ38" s="23"/>
      <c r="CR38" s="23"/>
      <c r="CS38" s="350" t="str">
        <f>IF('Monitoring Data'!EE38="","",'Monitoring Data'!EE38)</f>
        <v/>
      </c>
      <c r="CT38" s="23"/>
      <c r="CU38" s="23"/>
      <c r="CV38" s="23"/>
      <c r="CW38" s="24"/>
      <c r="CX38" s="350" t="str">
        <f>IF('Monitoring Data'!EL38="","",'Monitoring Data'!EL38)</f>
        <v/>
      </c>
      <c r="CY38" s="23"/>
      <c r="CZ38" s="23"/>
      <c r="DA38" s="23"/>
      <c r="DB38" s="23"/>
      <c r="DC38" s="350" t="str">
        <f>IF('Monitoring Data'!ES38="","",'Monitoring Data'!ES38)</f>
        <v/>
      </c>
      <c r="DD38" s="53"/>
      <c r="DE38" s="53"/>
      <c r="DF38" s="53"/>
      <c r="DG38" s="54"/>
      <c r="DH38" s="350" t="str">
        <f>IF('Monitoring Data'!EZ38="","",'Monitoring Data'!EZ38)</f>
        <v/>
      </c>
      <c r="DI38" s="23"/>
      <c r="DJ38" s="23"/>
      <c r="DK38" s="23"/>
      <c r="DL38" s="23"/>
      <c r="DM38" s="350" t="str">
        <f>IF('Monitoring Data'!FG38="","",'Monitoring Data'!FG38)</f>
        <v/>
      </c>
      <c r="DN38" s="23"/>
      <c r="DO38" s="23"/>
      <c r="DP38" s="23"/>
      <c r="DQ38" s="24"/>
      <c r="DR38" s="350" t="str">
        <f>IF('Monitoring Data'!FN38="","",'Monitoring Data'!FN38)</f>
        <v/>
      </c>
      <c r="DS38" s="23"/>
      <c r="DT38" s="23"/>
      <c r="DU38" s="23"/>
      <c r="DV38" s="23"/>
      <c r="DW38" s="350" t="str">
        <f>IF('Monitoring Data'!FU38="","",'Monitoring Data'!FU38)</f>
        <v/>
      </c>
      <c r="DX38" s="23"/>
      <c r="DY38" s="23"/>
      <c r="DZ38" s="23"/>
      <c r="EA38" s="24"/>
      <c r="EB38" s="350" t="str">
        <f>IF('Monitoring Data'!GB38="","",'Monitoring Data'!GB38)</f>
        <v/>
      </c>
      <c r="EC38" s="23"/>
      <c r="ED38" s="23"/>
      <c r="EE38" s="23"/>
      <c r="EF38" s="23"/>
      <c r="EG38" s="350" t="str">
        <f>IF('Monitoring Data'!GI38="","",'Monitoring Data'!GI38)</f>
        <v/>
      </c>
      <c r="EH38" s="23"/>
      <c r="EI38" s="23"/>
      <c r="EJ38" s="23"/>
      <c r="EK38" s="24"/>
      <c r="EL38" s="350" t="str">
        <f>IF('Monitoring Data'!GP38="","",'Monitoring Data'!GP38)</f>
        <v/>
      </c>
      <c r="EM38" s="23"/>
      <c r="EN38" s="23"/>
      <c r="EO38" s="23"/>
      <c r="EP38" s="23"/>
      <c r="EQ38" s="350" t="str">
        <f>IF('Monitoring Data'!GW38="","",'Monitoring Data'!GW38)</f>
        <v/>
      </c>
      <c r="ER38" s="23"/>
      <c r="ES38" s="23"/>
      <c r="ET38" s="23"/>
      <c r="EU38" s="24"/>
      <c r="EV38" s="350" t="str">
        <f>IF('Monitoring Data'!HD38="","",'Monitoring Data'!HD38)</f>
        <v/>
      </c>
      <c r="EW38" s="23"/>
      <c r="EX38" s="23"/>
      <c r="EY38" s="23"/>
      <c r="EZ38" s="23"/>
      <c r="FA38" s="350" t="str">
        <f>IF('Monitoring Data'!HK38="","",'Monitoring Data'!HK38)</f>
        <v/>
      </c>
      <c r="FB38" s="23"/>
      <c r="FC38" s="23"/>
      <c r="FD38" s="23"/>
      <c r="FE38" s="24"/>
      <c r="FF38" s="350" t="str">
        <f>IF('Monitoring Data'!HR38="","",'Monitoring Data'!HR38)</f>
        <v/>
      </c>
      <c r="FG38" s="23"/>
      <c r="FH38" s="23"/>
      <c r="FI38" s="23"/>
      <c r="FJ38" s="23"/>
      <c r="FK38" s="350" t="str">
        <f>IF('Monitoring Data'!HY38="","",'Monitoring Data'!HY38)</f>
        <v/>
      </c>
      <c r="FL38" s="23"/>
      <c r="FM38" s="23"/>
      <c r="FN38" s="23"/>
      <c r="FO38" s="24"/>
      <c r="FP38" s="350" t="str">
        <f>IF('Monitoring Data'!IF38="","",'Monitoring Data'!IF38)</f>
        <v/>
      </c>
      <c r="FQ38" s="23"/>
      <c r="FR38" s="23"/>
      <c r="FS38" s="23"/>
      <c r="FT38" s="23"/>
      <c r="FU38" s="350" t="str">
        <f>IF('Monitoring Data'!IM38="","",'Monitoring Data'!IM38)</f>
        <v/>
      </c>
      <c r="FV38" s="23"/>
      <c r="FW38" s="23"/>
      <c r="FX38" s="23"/>
      <c r="FY38" s="24"/>
      <c r="FZ38" s="350" t="str">
        <f>IF('Monitoring Data'!IT38="","",'Monitoring Data'!IT38)</f>
        <v/>
      </c>
      <c r="GA38" s="23"/>
      <c r="GB38" s="23"/>
      <c r="GC38" s="23"/>
      <c r="GD38" s="24"/>
      <c r="GE38" s="115"/>
    </row>
    <row r="39" spans="1:187" x14ac:dyDescent="0.2">
      <c r="A39" s="81" t="str">
        <f>IF('Monitoring Data'!A39="","",'Monitoring Data'!A39)</f>
        <v/>
      </c>
      <c r="B39" s="350" t="str">
        <f>IF('Monitoring Data'!B39="","",'Monitoring Data'!B39)</f>
        <v/>
      </c>
      <c r="C39" s="53"/>
      <c r="D39" s="53"/>
      <c r="E39" s="53"/>
      <c r="F39" s="53"/>
      <c r="G39" s="350" t="str">
        <f>IF('Monitoring Data'!I39="","",'Monitoring Data'!I39)</f>
        <v/>
      </c>
      <c r="H39" s="53"/>
      <c r="I39" s="53"/>
      <c r="J39" s="53"/>
      <c r="K39" s="54"/>
      <c r="L39" s="350" t="str">
        <f>IF('Monitoring Data'!P39="","",'Monitoring Data'!P39)</f>
        <v/>
      </c>
      <c r="M39" s="53"/>
      <c r="N39" s="53"/>
      <c r="O39" s="53"/>
      <c r="P39" s="54"/>
      <c r="Q39" s="350" t="str">
        <f>IF('Monitoring Data'!W39="","",'Monitoring Data'!W39)</f>
        <v/>
      </c>
      <c r="R39" s="53"/>
      <c r="S39" s="53"/>
      <c r="T39" s="53"/>
      <c r="U39" s="54"/>
      <c r="V39" s="350" t="str">
        <f>IF('Monitoring Data'!AD39="","",'Monitoring Data'!AD39)</f>
        <v/>
      </c>
      <c r="W39" s="53"/>
      <c r="X39" s="53"/>
      <c r="Y39" s="53"/>
      <c r="Z39" s="53"/>
      <c r="AA39" s="350" t="str">
        <f>IF('Monitoring Data'!AK39="","",'Monitoring Data'!AK39)</f>
        <v/>
      </c>
      <c r="AB39" s="53"/>
      <c r="AC39" s="53"/>
      <c r="AD39" s="53"/>
      <c r="AE39" s="54"/>
      <c r="AF39" s="350" t="str">
        <f>IF('Monitoring Data'!AR39="","",'Monitoring Data'!AR39)</f>
        <v/>
      </c>
      <c r="AG39" s="53"/>
      <c r="AH39" s="53"/>
      <c r="AI39" s="53"/>
      <c r="AJ39" s="53"/>
      <c r="AK39" s="350" t="str">
        <f>IF('Monitoring Data'!AY39="","",'Monitoring Data'!AY39)</f>
        <v/>
      </c>
      <c r="AL39" s="53"/>
      <c r="AM39" s="53"/>
      <c r="AN39" s="53"/>
      <c r="AO39" s="54"/>
      <c r="AP39" s="350" t="str">
        <f>IF('Monitoring Data'!BF39="","",'Monitoring Data'!BF39)</f>
        <v/>
      </c>
      <c r="AQ39" s="53"/>
      <c r="AR39" s="53"/>
      <c r="AS39" s="53"/>
      <c r="AT39" s="53"/>
      <c r="AU39" s="350" t="str">
        <f>IF('Monitoring Data'!BM39="","",'Monitoring Data'!BM39)</f>
        <v/>
      </c>
      <c r="AV39" s="53"/>
      <c r="AW39" s="53"/>
      <c r="AX39" s="53"/>
      <c r="AY39" s="54"/>
      <c r="AZ39" s="350" t="str">
        <f>IF('Monitoring Data'!BT39="","",'Monitoring Data'!BT39)</f>
        <v/>
      </c>
      <c r="BA39" s="53"/>
      <c r="BB39" s="53"/>
      <c r="BC39" s="53"/>
      <c r="BD39" s="53"/>
      <c r="BE39" s="350" t="str">
        <f>IF('Monitoring Data'!CA39="","",'Monitoring Data'!CA39)</f>
        <v/>
      </c>
      <c r="BF39" s="53"/>
      <c r="BG39" s="53"/>
      <c r="BH39" s="53"/>
      <c r="BI39" s="54"/>
      <c r="BJ39" s="350" t="str">
        <f>IF('Monitoring Data'!CH39="","",'Monitoring Data'!CH39)</f>
        <v/>
      </c>
      <c r="BK39" s="23"/>
      <c r="BL39" s="23"/>
      <c r="BM39" s="23"/>
      <c r="BN39" s="23"/>
      <c r="BO39" s="350" t="str">
        <f>IF('Monitoring Data'!CO39="","",'Monitoring Data'!CO39)</f>
        <v/>
      </c>
      <c r="BP39" s="23"/>
      <c r="BQ39" s="23"/>
      <c r="BR39" s="23"/>
      <c r="BS39" s="24"/>
      <c r="BT39" s="350" t="str">
        <f>IF('Monitoring Data'!CV39="","",'Monitoring Data'!CV39)</f>
        <v/>
      </c>
      <c r="BU39" s="53"/>
      <c r="BV39" s="23"/>
      <c r="BW39" s="53"/>
      <c r="BX39" s="53"/>
      <c r="BY39" s="350" t="str">
        <f>IF('Monitoring Data'!DC39="","",'Monitoring Data'!DC39)</f>
        <v/>
      </c>
      <c r="BZ39" s="53"/>
      <c r="CA39" s="53"/>
      <c r="CB39" s="53"/>
      <c r="CC39" s="54"/>
      <c r="CD39" s="350" t="str">
        <f>IF('Monitoring Data'!DJ39="","",'Monitoring Data'!DJ39)</f>
        <v/>
      </c>
      <c r="CE39" s="53"/>
      <c r="CF39" s="53"/>
      <c r="CG39" s="53"/>
      <c r="CH39" s="53"/>
      <c r="CI39" s="350" t="str">
        <f>IF('Monitoring Data'!DQ39="","",'Monitoring Data'!DQ39)</f>
        <v/>
      </c>
      <c r="CJ39" s="23"/>
      <c r="CK39" s="23"/>
      <c r="CL39" s="23"/>
      <c r="CM39" s="24"/>
      <c r="CN39" s="350" t="str">
        <f>IF('Monitoring Data'!DX39="","",'Monitoring Data'!DX39)</f>
        <v/>
      </c>
      <c r="CO39" s="23"/>
      <c r="CP39" s="23"/>
      <c r="CQ39" s="23"/>
      <c r="CR39" s="23"/>
      <c r="CS39" s="350" t="str">
        <f>IF('Monitoring Data'!EE39="","",'Monitoring Data'!EE39)</f>
        <v/>
      </c>
      <c r="CT39" s="23"/>
      <c r="CU39" s="23"/>
      <c r="CV39" s="23"/>
      <c r="CW39" s="24"/>
      <c r="CX39" s="350" t="str">
        <f>IF('Monitoring Data'!EL39="","",'Monitoring Data'!EL39)</f>
        <v/>
      </c>
      <c r="CY39" s="23"/>
      <c r="CZ39" s="23"/>
      <c r="DA39" s="23"/>
      <c r="DB39" s="23"/>
      <c r="DC39" s="350" t="str">
        <f>IF('Monitoring Data'!ES39="","",'Monitoring Data'!ES39)</f>
        <v/>
      </c>
      <c r="DD39" s="53"/>
      <c r="DE39" s="53"/>
      <c r="DF39" s="53"/>
      <c r="DG39" s="54"/>
      <c r="DH39" s="350" t="str">
        <f>IF('Monitoring Data'!EZ39="","",'Monitoring Data'!EZ39)</f>
        <v/>
      </c>
      <c r="DI39" s="23"/>
      <c r="DJ39" s="23"/>
      <c r="DK39" s="23"/>
      <c r="DL39" s="23"/>
      <c r="DM39" s="350" t="str">
        <f>IF('Monitoring Data'!FG39="","",'Monitoring Data'!FG39)</f>
        <v/>
      </c>
      <c r="DN39" s="23"/>
      <c r="DO39" s="23"/>
      <c r="DP39" s="23"/>
      <c r="DQ39" s="24"/>
      <c r="DR39" s="350" t="str">
        <f>IF('Monitoring Data'!FN39="","",'Monitoring Data'!FN39)</f>
        <v/>
      </c>
      <c r="DS39" s="23"/>
      <c r="DT39" s="23"/>
      <c r="DU39" s="23"/>
      <c r="DV39" s="23"/>
      <c r="DW39" s="350" t="str">
        <f>IF('Monitoring Data'!FU39="","",'Monitoring Data'!FU39)</f>
        <v/>
      </c>
      <c r="DX39" s="23"/>
      <c r="DY39" s="23"/>
      <c r="DZ39" s="23"/>
      <c r="EA39" s="24"/>
      <c r="EB39" s="350" t="str">
        <f>IF('Monitoring Data'!GB39="","",'Monitoring Data'!GB39)</f>
        <v/>
      </c>
      <c r="EC39" s="23"/>
      <c r="ED39" s="23"/>
      <c r="EE39" s="23"/>
      <c r="EF39" s="23"/>
      <c r="EG39" s="350" t="str">
        <f>IF('Monitoring Data'!GI39="","",'Monitoring Data'!GI39)</f>
        <v/>
      </c>
      <c r="EH39" s="23"/>
      <c r="EI39" s="23"/>
      <c r="EJ39" s="23"/>
      <c r="EK39" s="24"/>
      <c r="EL39" s="350" t="str">
        <f>IF('Monitoring Data'!GP39="","",'Monitoring Data'!GP39)</f>
        <v/>
      </c>
      <c r="EM39" s="23"/>
      <c r="EN39" s="23"/>
      <c r="EO39" s="23"/>
      <c r="EP39" s="23"/>
      <c r="EQ39" s="350" t="str">
        <f>IF('Monitoring Data'!GW39="","",'Monitoring Data'!GW39)</f>
        <v/>
      </c>
      <c r="ER39" s="23"/>
      <c r="ES39" s="23"/>
      <c r="ET39" s="23"/>
      <c r="EU39" s="24"/>
      <c r="EV39" s="350" t="str">
        <f>IF('Monitoring Data'!HD39="","",'Monitoring Data'!HD39)</f>
        <v/>
      </c>
      <c r="EW39" s="23"/>
      <c r="EX39" s="23"/>
      <c r="EY39" s="23"/>
      <c r="EZ39" s="23"/>
      <c r="FA39" s="350" t="str">
        <f>IF('Monitoring Data'!HK39="","",'Monitoring Data'!HK39)</f>
        <v/>
      </c>
      <c r="FB39" s="23"/>
      <c r="FC39" s="23"/>
      <c r="FD39" s="23"/>
      <c r="FE39" s="24"/>
      <c r="FF39" s="350" t="str">
        <f>IF('Monitoring Data'!HR39="","",'Monitoring Data'!HR39)</f>
        <v/>
      </c>
      <c r="FG39" s="23"/>
      <c r="FH39" s="23"/>
      <c r="FI39" s="23"/>
      <c r="FJ39" s="23"/>
      <c r="FK39" s="350" t="str">
        <f>IF('Monitoring Data'!HY39="","",'Monitoring Data'!HY39)</f>
        <v/>
      </c>
      <c r="FL39" s="23"/>
      <c r="FM39" s="23"/>
      <c r="FN39" s="23"/>
      <c r="FO39" s="24"/>
      <c r="FP39" s="350" t="str">
        <f>IF('Monitoring Data'!IF39="","",'Monitoring Data'!IF39)</f>
        <v/>
      </c>
      <c r="FQ39" s="23"/>
      <c r="FR39" s="23"/>
      <c r="FS39" s="23"/>
      <c r="FT39" s="23"/>
      <c r="FU39" s="350" t="str">
        <f>IF('Monitoring Data'!IM39="","",'Monitoring Data'!IM39)</f>
        <v/>
      </c>
      <c r="FV39" s="23"/>
      <c r="FW39" s="23"/>
      <c r="FX39" s="23"/>
      <c r="FY39" s="24"/>
      <c r="FZ39" s="350" t="str">
        <f>IF('Monitoring Data'!IT39="","",'Monitoring Data'!IT39)</f>
        <v/>
      </c>
      <c r="GA39" s="23"/>
      <c r="GB39" s="23"/>
      <c r="GC39" s="23"/>
      <c r="GD39" s="24"/>
      <c r="GE39" s="115"/>
    </row>
    <row r="40" spans="1:187" x14ac:dyDescent="0.2">
      <c r="A40" s="81" t="str">
        <f>IF('Monitoring Data'!A40="","",'Monitoring Data'!A40)</f>
        <v/>
      </c>
      <c r="B40" s="350" t="str">
        <f>IF('Monitoring Data'!B40="","",'Monitoring Data'!B40)</f>
        <v/>
      </c>
      <c r="C40" s="53"/>
      <c r="D40" s="53"/>
      <c r="E40" s="53"/>
      <c r="F40" s="53"/>
      <c r="G40" s="350" t="str">
        <f>IF('Monitoring Data'!I40="","",'Monitoring Data'!I40)</f>
        <v/>
      </c>
      <c r="H40" s="53"/>
      <c r="I40" s="53"/>
      <c r="J40" s="53"/>
      <c r="K40" s="54"/>
      <c r="L40" s="350" t="str">
        <f>IF('Monitoring Data'!P40="","",'Monitoring Data'!P40)</f>
        <v/>
      </c>
      <c r="M40" s="53"/>
      <c r="N40" s="53"/>
      <c r="O40" s="53"/>
      <c r="P40" s="54"/>
      <c r="Q40" s="350" t="str">
        <f>IF('Monitoring Data'!W40="","",'Monitoring Data'!W40)</f>
        <v/>
      </c>
      <c r="R40" s="53"/>
      <c r="S40" s="53"/>
      <c r="T40" s="53"/>
      <c r="U40" s="54"/>
      <c r="V40" s="350" t="str">
        <f>IF('Monitoring Data'!AD40="","",'Monitoring Data'!AD40)</f>
        <v/>
      </c>
      <c r="W40" s="53"/>
      <c r="X40" s="53"/>
      <c r="Y40" s="53"/>
      <c r="Z40" s="53"/>
      <c r="AA40" s="350" t="str">
        <f>IF('Monitoring Data'!AK40="","",'Monitoring Data'!AK40)</f>
        <v/>
      </c>
      <c r="AB40" s="53"/>
      <c r="AC40" s="53"/>
      <c r="AD40" s="53"/>
      <c r="AE40" s="54"/>
      <c r="AF40" s="350" t="str">
        <f>IF('Monitoring Data'!AR40="","",'Monitoring Data'!AR40)</f>
        <v/>
      </c>
      <c r="AG40" s="53"/>
      <c r="AH40" s="53"/>
      <c r="AI40" s="53"/>
      <c r="AJ40" s="53"/>
      <c r="AK40" s="350" t="str">
        <f>IF('Monitoring Data'!AY40="","",'Monitoring Data'!AY40)</f>
        <v/>
      </c>
      <c r="AL40" s="53"/>
      <c r="AM40" s="53"/>
      <c r="AN40" s="53"/>
      <c r="AO40" s="54"/>
      <c r="AP40" s="350" t="str">
        <f>IF('Monitoring Data'!BF40="","",'Monitoring Data'!BF40)</f>
        <v/>
      </c>
      <c r="AQ40" s="53"/>
      <c r="AR40" s="53"/>
      <c r="AS40" s="53"/>
      <c r="AT40" s="53"/>
      <c r="AU40" s="350" t="str">
        <f>IF('Monitoring Data'!BM40="","",'Monitoring Data'!BM40)</f>
        <v/>
      </c>
      <c r="AV40" s="53"/>
      <c r="AW40" s="23"/>
      <c r="AX40" s="53"/>
      <c r="AY40" s="24"/>
      <c r="AZ40" s="350" t="str">
        <f>IF('Monitoring Data'!BT40="","",'Monitoring Data'!BT40)</f>
        <v/>
      </c>
      <c r="BA40" s="53"/>
      <c r="BB40" s="53"/>
      <c r="BC40" s="53"/>
      <c r="BD40" s="53"/>
      <c r="BE40" s="350" t="str">
        <f>IF('Monitoring Data'!CA40="","",'Monitoring Data'!CA40)</f>
        <v/>
      </c>
      <c r="BF40" s="53"/>
      <c r="BG40" s="53"/>
      <c r="BH40" s="53"/>
      <c r="BI40" s="54"/>
      <c r="BJ40" s="350" t="str">
        <f>IF('Monitoring Data'!CH40="","",'Monitoring Data'!CH40)</f>
        <v/>
      </c>
      <c r="BK40" s="23"/>
      <c r="BL40" s="23"/>
      <c r="BM40" s="23"/>
      <c r="BN40" s="23"/>
      <c r="BO40" s="350" t="str">
        <f>IF('Monitoring Data'!CO40="","",'Monitoring Data'!CO40)</f>
        <v/>
      </c>
      <c r="BP40" s="23"/>
      <c r="BQ40" s="23"/>
      <c r="BR40" s="23"/>
      <c r="BS40" s="24"/>
      <c r="BT40" s="350" t="str">
        <f>IF('Monitoring Data'!CV40="","",'Monitoring Data'!CV40)</f>
        <v/>
      </c>
      <c r="BU40" s="53"/>
      <c r="BV40" s="23"/>
      <c r="BW40" s="23"/>
      <c r="BX40" s="23"/>
      <c r="BY40" s="350" t="str">
        <f>IF('Monitoring Data'!DC40="","",'Monitoring Data'!DC40)</f>
        <v/>
      </c>
      <c r="BZ40" s="23"/>
      <c r="CA40" s="23"/>
      <c r="CB40" s="23"/>
      <c r="CC40" s="24"/>
      <c r="CD40" s="350" t="str">
        <f>IF('Monitoring Data'!DJ40="","",'Monitoring Data'!DJ40)</f>
        <v/>
      </c>
      <c r="CE40" s="53"/>
      <c r="CF40" s="53"/>
      <c r="CG40" s="53"/>
      <c r="CH40" s="53"/>
      <c r="CI40" s="350" t="str">
        <f>IF('Monitoring Data'!DQ40="","",'Monitoring Data'!DQ40)</f>
        <v/>
      </c>
      <c r="CJ40" s="23"/>
      <c r="CK40" s="23"/>
      <c r="CL40" s="23"/>
      <c r="CM40" s="24"/>
      <c r="CN40" s="350" t="str">
        <f>IF('Monitoring Data'!DX40="","",'Monitoring Data'!DX40)</f>
        <v/>
      </c>
      <c r="CO40" s="23"/>
      <c r="CP40" s="23"/>
      <c r="CQ40" s="23"/>
      <c r="CR40" s="23"/>
      <c r="CS40" s="350" t="str">
        <f>IF('Monitoring Data'!EE40="","",'Monitoring Data'!EE40)</f>
        <v/>
      </c>
      <c r="CT40" s="23"/>
      <c r="CU40" s="23"/>
      <c r="CV40" s="23"/>
      <c r="CW40" s="24"/>
      <c r="CX40" s="350" t="str">
        <f>IF('Monitoring Data'!EL40="","",'Monitoring Data'!EL40)</f>
        <v/>
      </c>
      <c r="CY40" s="23"/>
      <c r="CZ40" s="23"/>
      <c r="DA40" s="23"/>
      <c r="DB40" s="23"/>
      <c r="DC40" s="350" t="str">
        <f>IF('Monitoring Data'!ES40="","",'Monitoring Data'!ES40)</f>
        <v/>
      </c>
      <c r="DD40" s="53"/>
      <c r="DE40" s="53"/>
      <c r="DF40" s="53"/>
      <c r="DG40" s="54"/>
      <c r="DH40" s="350" t="str">
        <f>IF('Monitoring Data'!EZ40="","",'Monitoring Data'!EZ40)</f>
        <v/>
      </c>
      <c r="DI40" s="23"/>
      <c r="DJ40" s="23"/>
      <c r="DK40" s="23"/>
      <c r="DL40" s="23"/>
      <c r="DM40" s="350" t="str">
        <f>IF('Monitoring Data'!FG40="","",'Monitoring Data'!FG40)</f>
        <v/>
      </c>
      <c r="DN40" s="23"/>
      <c r="DO40" s="23"/>
      <c r="DP40" s="23"/>
      <c r="DQ40" s="24"/>
      <c r="DR40" s="350" t="str">
        <f>IF('Monitoring Data'!FN40="","",'Monitoring Data'!FN40)</f>
        <v/>
      </c>
      <c r="DS40" s="23"/>
      <c r="DT40" s="23"/>
      <c r="DU40" s="23"/>
      <c r="DV40" s="23"/>
      <c r="DW40" s="350" t="str">
        <f>IF('Monitoring Data'!FU40="","",'Monitoring Data'!FU40)</f>
        <v/>
      </c>
      <c r="DX40" s="23"/>
      <c r="DY40" s="23"/>
      <c r="DZ40" s="23"/>
      <c r="EA40" s="24"/>
      <c r="EB40" s="350" t="str">
        <f>IF('Monitoring Data'!GB40="","",'Monitoring Data'!GB40)</f>
        <v/>
      </c>
      <c r="EC40" s="23"/>
      <c r="ED40" s="23"/>
      <c r="EE40" s="23"/>
      <c r="EF40" s="23"/>
      <c r="EG40" s="350" t="str">
        <f>IF('Monitoring Data'!GI40="","",'Monitoring Data'!GI40)</f>
        <v/>
      </c>
      <c r="EH40" s="23"/>
      <c r="EI40" s="23"/>
      <c r="EJ40" s="23"/>
      <c r="EK40" s="24"/>
      <c r="EL40" s="350" t="str">
        <f>IF('Monitoring Data'!GP40="","",'Monitoring Data'!GP40)</f>
        <v/>
      </c>
      <c r="EM40" s="23"/>
      <c r="EN40" s="23"/>
      <c r="EO40" s="23"/>
      <c r="EP40" s="23"/>
      <c r="EQ40" s="350" t="str">
        <f>IF('Monitoring Data'!GW40="","",'Monitoring Data'!GW40)</f>
        <v/>
      </c>
      <c r="ER40" s="23"/>
      <c r="ES40" s="23"/>
      <c r="ET40" s="23"/>
      <c r="EU40" s="24"/>
      <c r="EV40" s="350" t="str">
        <f>IF('Monitoring Data'!HD40="","",'Monitoring Data'!HD40)</f>
        <v/>
      </c>
      <c r="EW40" s="23"/>
      <c r="EX40" s="23"/>
      <c r="EY40" s="23"/>
      <c r="EZ40" s="23"/>
      <c r="FA40" s="350" t="str">
        <f>IF('Monitoring Data'!HK40="","",'Monitoring Data'!HK40)</f>
        <v/>
      </c>
      <c r="FB40" s="23"/>
      <c r="FC40" s="23"/>
      <c r="FD40" s="23"/>
      <c r="FE40" s="24"/>
      <c r="FF40" s="350" t="str">
        <f>IF('Monitoring Data'!HR40="","",'Monitoring Data'!HR40)</f>
        <v/>
      </c>
      <c r="FG40" s="23"/>
      <c r="FH40" s="23"/>
      <c r="FI40" s="23"/>
      <c r="FJ40" s="23"/>
      <c r="FK40" s="350" t="str">
        <f>IF('Monitoring Data'!HY40="","",'Monitoring Data'!HY40)</f>
        <v/>
      </c>
      <c r="FL40" s="23"/>
      <c r="FM40" s="23"/>
      <c r="FN40" s="23"/>
      <c r="FO40" s="24"/>
      <c r="FP40" s="350" t="str">
        <f>IF('Monitoring Data'!IF40="","",'Monitoring Data'!IF40)</f>
        <v/>
      </c>
      <c r="FQ40" s="23"/>
      <c r="FR40" s="23"/>
      <c r="FS40" s="23"/>
      <c r="FT40" s="23"/>
      <c r="FU40" s="350" t="str">
        <f>IF('Monitoring Data'!IM40="","",'Monitoring Data'!IM40)</f>
        <v/>
      </c>
      <c r="FV40" s="23"/>
      <c r="FW40" s="23"/>
      <c r="FX40" s="23"/>
      <c r="FY40" s="24"/>
      <c r="FZ40" s="350" t="str">
        <f>IF('Monitoring Data'!IT40="","",'Monitoring Data'!IT40)</f>
        <v/>
      </c>
      <c r="GA40" s="23"/>
      <c r="GB40" s="23"/>
      <c r="GC40" s="23"/>
      <c r="GD40" s="24"/>
      <c r="GE40" s="115"/>
    </row>
    <row r="41" spans="1:187" ht="15.75" thickBot="1" x14ac:dyDescent="0.25">
      <c r="A41" s="83" t="str">
        <f>IF('Monitoring Data'!A41="","",'Monitoring Data'!A41)</f>
        <v/>
      </c>
      <c r="B41" s="351" t="str">
        <f>IF('Monitoring Data'!B41="","",'Monitoring Data'!B41)</f>
        <v/>
      </c>
      <c r="C41" s="84"/>
      <c r="D41" s="85"/>
      <c r="E41" s="85"/>
      <c r="F41" s="85"/>
      <c r="G41" s="351" t="str">
        <f>IF('Monitoring Data'!I41="","",'Monitoring Data'!I41)</f>
        <v/>
      </c>
      <c r="H41" s="84"/>
      <c r="I41" s="85"/>
      <c r="J41" s="85"/>
      <c r="K41" s="86"/>
      <c r="L41" s="351" t="str">
        <f>IF('Monitoring Data'!P41="","",'Monitoring Data'!P41)</f>
        <v/>
      </c>
      <c r="M41" s="84"/>
      <c r="N41" s="85"/>
      <c r="O41" s="85"/>
      <c r="P41" s="86"/>
      <c r="Q41" s="351" t="str">
        <f>IF('Monitoring Data'!W41="","",'Monitoring Data'!W41)</f>
        <v/>
      </c>
      <c r="R41" s="84"/>
      <c r="S41" s="85"/>
      <c r="T41" s="85"/>
      <c r="U41" s="86"/>
      <c r="V41" s="351" t="str">
        <f>IF('Monitoring Data'!AD41="","",'Monitoring Data'!AD41)</f>
        <v/>
      </c>
      <c r="W41" s="84"/>
      <c r="X41" s="84"/>
      <c r="Y41" s="84"/>
      <c r="Z41" s="84"/>
      <c r="AA41" s="351" t="str">
        <f>IF('Monitoring Data'!AK41="","",'Monitoring Data'!AK41)</f>
        <v/>
      </c>
      <c r="AB41" s="84"/>
      <c r="AC41" s="84"/>
      <c r="AD41" s="84"/>
      <c r="AE41" s="89"/>
      <c r="AF41" s="351" t="str">
        <f>IF('Monitoring Data'!AR41="","",'Monitoring Data'!AR41)</f>
        <v/>
      </c>
      <c r="AG41" s="84"/>
      <c r="AH41" s="84"/>
      <c r="AI41" s="84"/>
      <c r="AJ41" s="84"/>
      <c r="AK41" s="351" t="str">
        <f>IF('Monitoring Data'!AY41="","",'Monitoring Data'!AY41)</f>
        <v/>
      </c>
      <c r="AL41" s="84"/>
      <c r="AM41" s="84"/>
      <c r="AN41" s="84"/>
      <c r="AO41" s="89"/>
      <c r="AP41" s="351" t="str">
        <f>IF('Monitoring Data'!BF41="","",'Monitoring Data'!BF41)</f>
        <v/>
      </c>
      <c r="AQ41" s="84"/>
      <c r="AR41" s="84"/>
      <c r="AS41" s="84"/>
      <c r="AT41" s="84"/>
      <c r="AU41" s="351" t="str">
        <f>IF('Monitoring Data'!BM41="","",'Monitoring Data'!BM41)</f>
        <v/>
      </c>
      <c r="AV41" s="84"/>
      <c r="AW41" s="85"/>
      <c r="AX41" s="84"/>
      <c r="AY41" s="86"/>
      <c r="AZ41" s="351" t="str">
        <f>IF('Monitoring Data'!BT41="","",'Monitoring Data'!BT41)</f>
        <v/>
      </c>
      <c r="BA41" s="84"/>
      <c r="BB41" s="84"/>
      <c r="BC41" s="84"/>
      <c r="BD41" s="84"/>
      <c r="BE41" s="351" t="str">
        <f>IF('Monitoring Data'!CA41="","",'Monitoring Data'!CA41)</f>
        <v/>
      </c>
      <c r="BF41" s="84"/>
      <c r="BG41" s="84"/>
      <c r="BH41" s="84"/>
      <c r="BI41" s="89"/>
      <c r="BJ41" s="351" t="str">
        <f>IF('Monitoring Data'!CH41="","",'Monitoring Data'!CH41)</f>
        <v/>
      </c>
      <c r="BK41" s="85"/>
      <c r="BL41" s="85"/>
      <c r="BM41" s="85"/>
      <c r="BN41" s="85"/>
      <c r="BO41" s="351" t="str">
        <f>IF('Monitoring Data'!CO41="","",'Monitoring Data'!CO41)</f>
        <v/>
      </c>
      <c r="BP41" s="85"/>
      <c r="BQ41" s="85"/>
      <c r="BR41" s="85"/>
      <c r="BS41" s="86"/>
      <c r="BT41" s="351" t="str">
        <f>IF('Monitoring Data'!CV41="","",'Monitoring Data'!CV41)</f>
        <v/>
      </c>
      <c r="BU41" s="84"/>
      <c r="BV41" s="85"/>
      <c r="BW41" s="85"/>
      <c r="BX41" s="85"/>
      <c r="BY41" s="351" t="str">
        <f>IF('Monitoring Data'!DC41="","",'Monitoring Data'!DC41)</f>
        <v/>
      </c>
      <c r="BZ41" s="85"/>
      <c r="CA41" s="85"/>
      <c r="CB41" s="85"/>
      <c r="CC41" s="86"/>
      <c r="CD41" s="351" t="str">
        <f>IF('Monitoring Data'!DJ41="","",'Monitoring Data'!DJ41)</f>
        <v/>
      </c>
      <c r="CE41" s="84"/>
      <c r="CF41" s="84"/>
      <c r="CG41" s="84"/>
      <c r="CH41" s="84"/>
      <c r="CI41" s="351" t="str">
        <f>IF('Monitoring Data'!DQ41="","",'Monitoring Data'!DQ41)</f>
        <v/>
      </c>
      <c r="CJ41" s="85"/>
      <c r="CK41" s="85"/>
      <c r="CL41" s="85"/>
      <c r="CM41" s="86"/>
      <c r="CN41" s="351" t="str">
        <f>IF('Monitoring Data'!DX41="","",'Monitoring Data'!DX41)</f>
        <v/>
      </c>
      <c r="CO41" s="85"/>
      <c r="CP41" s="85"/>
      <c r="CQ41" s="85"/>
      <c r="CR41" s="85"/>
      <c r="CS41" s="351" t="str">
        <f>IF('Monitoring Data'!EE41="","",'Monitoring Data'!EE41)</f>
        <v/>
      </c>
      <c r="CT41" s="85"/>
      <c r="CU41" s="85"/>
      <c r="CV41" s="85"/>
      <c r="CW41" s="86"/>
      <c r="CX41" s="351" t="str">
        <f>IF('Monitoring Data'!EL41="","",'Monitoring Data'!EL41)</f>
        <v/>
      </c>
      <c r="CY41" s="85"/>
      <c r="CZ41" s="85"/>
      <c r="DA41" s="85"/>
      <c r="DB41" s="85"/>
      <c r="DC41" s="351" t="str">
        <f>IF('Monitoring Data'!ES41="","",'Monitoring Data'!ES41)</f>
        <v/>
      </c>
      <c r="DD41" s="84"/>
      <c r="DE41" s="84"/>
      <c r="DF41" s="84"/>
      <c r="DG41" s="89"/>
      <c r="DH41" s="351" t="str">
        <f>IF('Monitoring Data'!EZ41="","",'Monitoring Data'!EZ41)</f>
        <v/>
      </c>
      <c r="DI41" s="85"/>
      <c r="DJ41" s="85"/>
      <c r="DK41" s="85"/>
      <c r="DL41" s="85"/>
      <c r="DM41" s="351" t="str">
        <f>IF('Monitoring Data'!FG41="","",'Monitoring Data'!FG41)</f>
        <v/>
      </c>
      <c r="DN41" s="85"/>
      <c r="DO41" s="85"/>
      <c r="DP41" s="85"/>
      <c r="DQ41" s="86"/>
      <c r="DR41" s="351" t="str">
        <f>IF('Monitoring Data'!FN41="","",'Monitoring Data'!FN41)</f>
        <v/>
      </c>
      <c r="DS41" s="85"/>
      <c r="DT41" s="85"/>
      <c r="DU41" s="85"/>
      <c r="DV41" s="85"/>
      <c r="DW41" s="351" t="str">
        <f>IF('Monitoring Data'!FU41="","",'Monitoring Data'!FU41)</f>
        <v/>
      </c>
      <c r="DX41" s="85"/>
      <c r="DY41" s="85"/>
      <c r="DZ41" s="85"/>
      <c r="EA41" s="86"/>
      <c r="EB41" s="351" t="str">
        <f>IF('Monitoring Data'!GB41="","",'Monitoring Data'!GB41)</f>
        <v/>
      </c>
      <c r="EC41" s="85"/>
      <c r="ED41" s="85"/>
      <c r="EE41" s="85"/>
      <c r="EF41" s="85"/>
      <c r="EG41" s="351" t="str">
        <f>IF('Monitoring Data'!GI41="","",'Monitoring Data'!GI41)</f>
        <v/>
      </c>
      <c r="EH41" s="85"/>
      <c r="EI41" s="85"/>
      <c r="EJ41" s="85"/>
      <c r="EK41" s="86"/>
      <c r="EL41" s="351" t="str">
        <f>IF('Monitoring Data'!GP41="","",'Monitoring Data'!GP41)</f>
        <v/>
      </c>
      <c r="EM41" s="85"/>
      <c r="EN41" s="85"/>
      <c r="EO41" s="85"/>
      <c r="EP41" s="85"/>
      <c r="EQ41" s="351" t="str">
        <f>IF('Monitoring Data'!GW41="","",'Monitoring Data'!GW41)</f>
        <v/>
      </c>
      <c r="ER41" s="85"/>
      <c r="ES41" s="85"/>
      <c r="ET41" s="85"/>
      <c r="EU41" s="86"/>
      <c r="EV41" s="351" t="str">
        <f>IF('Monitoring Data'!HD41="","",'Monitoring Data'!HD41)</f>
        <v/>
      </c>
      <c r="EW41" s="85"/>
      <c r="EX41" s="85"/>
      <c r="EY41" s="85"/>
      <c r="EZ41" s="85"/>
      <c r="FA41" s="351" t="str">
        <f>IF('Monitoring Data'!HK41="","",'Monitoring Data'!HK41)</f>
        <v/>
      </c>
      <c r="FB41" s="85"/>
      <c r="FC41" s="85"/>
      <c r="FD41" s="85"/>
      <c r="FE41" s="86"/>
      <c r="FF41" s="351" t="str">
        <f>IF('Monitoring Data'!HR41="","",'Monitoring Data'!HR41)</f>
        <v/>
      </c>
      <c r="FG41" s="85"/>
      <c r="FH41" s="85"/>
      <c r="FI41" s="85"/>
      <c r="FJ41" s="85"/>
      <c r="FK41" s="351" t="str">
        <f>IF('Monitoring Data'!HY41="","",'Monitoring Data'!HY41)</f>
        <v/>
      </c>
      <c r="FL41" s="85"/>
      <c r="FM41" s="85"/>
      <c r="FN41" s="85"/>
      <c r="FO41" s="86"/>
      <c r="FP41" s="351" t="str">
        <f>IF('Monitoring Data'!IF41="","",'Monitoring Data'!IF41)</f>
        <v/>
      </c>
      <c r="FQ41" s="85"/>
      <c r="FR41" s="85"/>
      <c r="FS41" s="85"/>
      <c r="FT41" s="85"/>
      <c r="FU41" s="351" t="str">
        <f>IF('Monitoring Data'!IM41="","",'Monitoring Data'!IM41)</f>
        <v/>
      </c>
      <c r="FV41" s="85"/>
      <c r="FW41" s="85"/>
      <c r="FX41" s="85"/>
      <c r="FY41" s="86"/>
      <c r="FZ41" s="351" t="str">
        <f>IF('Monitoring Data'!IT41="","",'Monitoring Data'!IT41)</f>
        <v/>
      </c>
      <c r="GA41" s="85"/>
      <c r="GB41" s="85"/>
      <c r="GC41" s="85"/>
      <c r="GD41" s="86"/>
      <c r="GE41" s="115"/>
    </row>
    <row r="42" spans="1:187" ht="15.75" thickTop="1" x14ac:dyDescent="0.2">
      <c r="A42" s="91" t="s">
        <v>137</v>
      </c>
      <c r="B42" s="92">
        <f t="shared" ref="B42:U42" si="0">COUNT(B2:B41)</f>
        <v>0</v>
      </c>
      <c r="C42" s="93">
        <f t="shared" si="0"/>
        <v>0</v>
      </c>
      <c r="D42" s="93">
        <f t="shared" si="0"/>
        <v>0</v>
      </c>
      <c r="E42" s="93">
        <f t="shared" si="0"/>
        <v>0</v>
      </c>
      <c r="F42" s="94">
        <f t="shared" si="0"/>
        <v>0</v>
      </c>
      <c r="G42" s="92">
        <f t="shared" si="0"/>
        <v>0</v>
      </c>
      <c r="H42" s="93">
        <f t="shared" si="0"/>
        <v>0</v>
      </c>
      <c r="I42" s="93">
        <f t="shared" si="0"/>
        <v>0</v>
      </c>
      <c r="J42" s="93">
        <f t="shared" si="0"/>
        <v>0</v>
      </c>
      <c r="K42" s="95">
        <f t="shared" si="0"/>
        <v>0</v>
      </c>
      <c r="L42" s="92">
        <f t="shared" si="0"/>
        <v>0</v>
      </c>
      <c r="M42" s="93">
        <f t="shared" si="0"/>
        <v>0</v>
      </c>
      <c r="N42" s="93">
        <f t="shared" si="0"/>
        <v>0</v>
      </c>
      <c r="O42" s="93">
        <f t="shared" si="0"/>
        <v>0</v>
      </c>
      <c r="P42" s="95">
        <f t="shared" si="0"/>
        <v>0</v>
      </c>
      <c r="Q42" s="92">
        <f t="shared" si="0"/>
        <v>0</v>
      </c>
      <c r="R42" s="93">
        <f t="shared" si="0"/>
        <v>0</v>
      </c>
      <c r="S42" s="93">
        <f t="shared" si="0"/>
        <v>0</v>
      </c>
      <c r="T42" s="93">
        <f t="shared" si="0"/>
        <v>0</v>
      </c>
      <c r="U42" s="95">
        <f t="shared" si="0"/>
        <v>0</v>
      </c>
      <c r="V42" s="92">
        <f t="shared" ref="V42" si="1">COUNT(V2:V41)</f>
        <v>0</v>
      </c>
      <c r="W42" s="93">
        <f t="shared" ref="W42" si="2">COUNT(W2:W41)</f>
        <v>0</v>
      </c>
      <c r="X42" s="93">
        <f t="shared" ref="X42" si="3">COUNT(X2:X41)</f>
        <v>0</v>
      </c>
      <c r="Y42" s="93">
        <f t="shared" ref="Y42" si="4">COUNT(Y2:Y41)</f>
        <v>0</v>
      </c>
      <c r="Z42" s="95">
        <f t="shared" ref="Z42" si="5">COUNT(Z2:Z41)</f>
        <v>0</v>
      </c>
      <c r="AA42" s="92">
        <f t="shared" ref="AA42" si="6">COUNT(AA2:AA41)</f>
        <v>0</v>
      </c>
      <c r="AB42" s="93">
        <f t="shared" ref="AB42" si="7">COUNT(AB2:AB41)</f>
        <v>0</v>
      </c>
      <c r="AC42" s="93">
        <f t="shared" ref="AC42" si="8">COUNT(AC2:AC41)</f>
        <v>0</v>
      </c>
      <c r="AD42" s="93">
        <f t="shared" ref="AD42" si="9">COUNT(AD2:AD41)</f>
        <v>0</v>
      </c>
      <c r="AE42" s="95">
        <f t="shared" ref="AE42" si="10">COUNT(AE2:AE41)</f>
        <v>0</v>
      </c>
      <c r="AF42" s="92">
        <f t="shared" ref="AF42" si="11">COUNT(AF2:AF41)</f>
        <v>0</v>
      </c>
      <c r="AG42" s="93">
        <f t="shared" ref="AG42" si="12">COUNT(AG2:AG41)</f>
        <v>0</v>
      </c>
      <c r="AH42" s="93">
        <f t="shared" ref="AH42" si="13">COUNT(AH2:AH41)</f>
        <v>0</v>
      </c>
      <c r="AI42" s="93">
        <f t="shared" ref="AI42" si="14">COUNT(AI2:AI41)</f>
        <v>0</v>
      </c>
      <c r="AJ42" s="95">
        <f t="shared" ref="AJ42" si="15">COUNT(AJ2:AJ41)</f>
        <v>0</v>
      </c>
      <c r="AK42" s="92">
        <f t="shared" ref="AK42" si="16">COUNT(AK2:AK41)</f>
        <v>0</v>
      </c>
      <c r="AL42" s="93">
        <f t="shared" ref="AL42" si="17">COUNT(AL2:AL41)</f>
        <v>0</v>
      </c>
      <c r="AM42" s="93">
        <f t="shared" ref="AM42" si="18">COUNT(AM2:AM41)</f>
        <v>0</v>
      </c>
      <c r="AN42" s="93">
        <f t="shared" ref="AN42" si="19">COUNT(AN2:AN41)</f>
        <v>0</v>
      </c>
      <c r="AO42" s="95">
        <f t="shared" ref="AO42:AS42" si="20">COUNT(AO2:AO41)</f>
        <v>0</v>
      </c>
      <c r="AP42" s="92">
        <f t="shared" si="20"/>
        <v>0</v>
      </c>
      <c r="AQ42" s="93">
        <f t="shared" si="20"/>
        <v>0</v>
      </c>
      <c r="AR42" s="93">
        <f t="shared" si="20"/>
        <v>0</v>
      </c>
      <c r="AS42" s="93">
        <f t="shared" si="20"/>
        <v>0</v>
      </c>
      <c r="AT42" s="95">
        <f t="shared" ref="AT42:AX42" si="21">COUNT(AT2:AT41)</f>
        <v>0</v>
      </c>
      <c r="AU42" s="92">
        <f t="shared" si="21"/>
        <v>0</v>
      </c>
      <c r="AV42" s="93">
        <f t="shared" si="21"/>
        <v>0</v>
      </c>
      <c r="AW42" s="93">
        <f t="shared" si="21"/>
        <v>0</v>
      </c>
      <c r="AX42" s="93">
        <f t="shared" si="21"/>
        <v>0</v>
      </c>
      <c r="AY42" s="95">
        <f t="shared" ref="AY42:BC42" si="22">COUNT(AY2:AY41)</f>
        <v>0</v>
      </c>
      <c r="AZ42" s="92">
        <f t="shared" si="22"/>
        <v>0</v>
      </c>
      <c r="BA42" s="93">
        <f t="shared" si="22"/>
        <v>0</v>
      </c>
      <c r="BB42" s="93">
        <f t="shared" si="22"/>
        <v>0</v>
      </c>
      <c r="BC42" s="93">
        <f t="shared" si="22"/>
        <v>0</v>
      </c>
      <c r="BD42" s="95">
        <f t="shared" ref="BD42:BH42" si="23">COUNT(BD2:BD41)</f>
        <v>0</v>
      </c>
      <c r="BE42" s="92">
        <f t="shared" si="23"/>
        <v>0</v>
      </c>
      <c r="BF42" s="93">
        <f t="shared" si="23"/>
        <v>0</v>
      </c>
      <c r="BG42" s="93">
        <f t="shared" si="23"/>
        <v>0</v>
      </c>
      <c r="BH42" s="93">
        <f t="shared" si="23"/>
        <v>0</v>
      </c>
      <c r="BI42" s="95">
        <f t="shared" ref="BI42:BM42" si="24">COUNT(BI2:BI41)</f>
        <v>0</v>
      </c>
      <c r="BJ42" s="92">
        <f t="shared" si="24"/>
        <v>0</v>
      </c>
      <c r="BK42" s="93">
        <f t="shared" si="24"/>
        <v>0</v>
      </c>
      <c r="BL42" s="93">
        <f t="shared" si="24"/>
        <v>0</v>
      </c>
      <c r="BM42" s="93">
        <f t="shared" si="24"/>
        <v>0</v>
      </c>
      <c r="BN42" s="95">
        <f t="shared" ref="BN42:BR42" si="25">COUNT(BN2:BN41)</f>
        <v>0</v>
      </c>
      <c r="BO42" s="92">
        <f t="shared" si="25"/>
        <v>0</v>
      </c>
      <c r="BP42" s="93">
        <f t="shared" si="25"/>
        <v>0</v>
      </c>
      <c r="BQ42" s="93">
        <f t="shared" si="25"/>
        <v>0</v>
      </c>
      <c r="BR42" s="93">
        <f t="shared" si="25"/>
        <v>0</v>
      </c>
      <c r="BS42" s="95">
        <f t="shared" ref="BS42:BW42" si="26">COUNT(BS2:BS41)</f>
        <v>0</v>
      </c>
      <c r="BT42" s="92">
        <f t="shared" si="26"/>
        <v>0</v>
      </c>
      <c r="BU42" s="93">
        <f t="shared" si="26"/>
        <v>0</v>
      </c>
      <c r="BV42" s="93">
        <f t="shared" si="26"/>
        <v>0</v>
      </c>
      <c r="BW42" s="93">
        <f t="shared" si="26"/>
        <v>0</v>
      </c>
      <c r="BX42" s="95">
        <f t="shared" ref="BX42:CB42" si="27">COUNT(BX2:BX41)</f>
        <v>0</v>
      </c>
      <c r="BY42" s="92">
        <f t="shared" si="27"/>
        <v>0</v>
      </c>
      <c r="BZ42" s="93">
        <f t="shared" si="27"/>
        <v>0</v>
      </c>
      <c r="CA42" s="93">
        <f t="shared" si="27"/>
        <v>0</v>
      </c>
      <c r="CB42" s="93">
        <f t="shared" si="27"/>
        <v>0</v>
      </c>
      <c r="CC42" s="95">
        <f t="shared" ref="CC42:CG42" si="28">COUNT(CC2:CC41)</f>
        <v>0</v>
      </c>
      <c r="CD42" s="92">
        <f t="shared" si="28"/>
        <v>0</v>
      </c>
      <c r="CE42" s="93">
        <f t="shared" si="28"/>
        <v>0</v>
      </c>
      <c r="CF42" s="93">
        <f t="shared" si="28"/>
        <v>0</v>
      </c>
      <c r="CG42" s="93">
        <f t="shared" si="28"/>
        <v>0</v>
      </c>
      <c r="CH42" s="95">
        <f t="shared" ref="CH42:CL42" si="29">COUNT(CH2:CH41)</f>
        <v>0</v>
      </c>
      <c r="CI42" s="92">
        <f t="shared" si="29"/>
        <v>0</v>
      </c>
      <c r="CJ42" s="93">
        <f t="shared" si="29"/>
        <v>0</v>
      </c>
      <c r="CK42" s="93">
        <f t="shared" si="29"/>
        <v>0</v>
      </c>
      <c r="CL42" s="93">
        <f t="shared" si="29"/>
        <v>0</v>
      </c>
      <c r="CM42" s="95">
        <f t="shared" ref="CM42:CQ42" si="30">COUNT(CM2:CM41)</f>
        <v>0</v>
      </c>
      <c r="CN42" s="92">
        <f t="shared" si="30"/>
        <v>0</v>
      </c>
      <c r="CO42" s="93">
        <f t="shared" si="30"/>
        <v>0</v>
      </c>
      <c r="CP42" s="93">
        <f t="shared" si="30"/>
        <v>0</v>
      </c>
      <c r="CQ42" s="93">
        <f t="shared" si="30"/>
        <v>0</v>
      </c>
      <c r="CR42" s="95">
        <f t="shared" ref="CR42:CV42" si="31">COUNT(CR2:CR41)</f>
        <v>0</v>
      </c>
      <c r="CS42" s="92">
        <f t="shared" si="31"/>
        <v>0</v>
      </c>
      <c r="CT42" s="93">
        <f t="shared" si="31"/>
        <v>0</v>
      </c>
      <c r="CU42" s="93">
        <f t="shared" si="31"/>
        <v>0</v>
      </c>
      <c r="CV42" s="93">
        <f t="shared" si="31"/>
        <v>0</v>
      </c>
      <c r="CW42" s="95">
        <f t="shared" ref="CW42:DA42" si="32">COUNT(CW2:CW41)</f>
        <v>0</v>
      </c>
      <c r="CX42" s="92">
        <f t="shared" si="32"/>
        <v>0</v>
      </c>
      <c r="CY42" s="93">
        <f t="shared" si="32"/>
        <v>0</v>
      </c>
      <c r="CZ42" s="93">
        <f t="shared" si="32"/>
        <v>0</v>
      </c>
      <c r="DA42" s="93">
        <f t="shared" si="32"/>
        <v>0</v>
      </c>
      <c r="DB42" s="95">
        <f t="shared" ref="DB42:DF42" si="33">COUNT(DB2:DB41)</f>
        <v>0</v>
      </c>
      <c r="DC42" s="92">
        <f t="shared" si="33"/>
        <v>0</v>
      </c>
      <c r="DD42" s="93">
        <f t="shared" si="33"/>
        <v>0</v>
      </c>
      <c r="DE42" s="93">
        <f t="shared" si="33"/>
        <v>0</v>
      </c>
      <c r="DF42" s="93">
        <f t="shared" si="33"/>
        <v>0</v>
      </c>
      <c r="DG42" s="95">
        <f t="shared" ref="DG42:DK42" si="34">COUNT(DG2:DG41)</f>
        <v>0</v>
      </c>
      <c r="DH42" s="92">
        <f t="shared" si="34"/>
        <v>0</v>
      </c>
      <c r="DI42" s="93">
        <f t="shared" si="34"/>
        <v>0</v>
      </c>
      <c r="DJ42" s="93">
        <f t="shared" si="34"/>
        <v>0</v>
      </c>
      <c r="DK42" s="93">
        <f t="shared" si="34"/>
        <v>0</v>
      </c>
      <c r="DL42" s="95">
        <f t="shared" ref="DL42:DP42" si="35">COUNT(DL2:DL41)</f>
        <v>0</v>
      </c>
      <c r="DM42" s="92">
        <f t="shared" si="35"/>
        <v>0</v>
      </c>
      <c r="DN42" s="93">
        <f t="shared" si="35"/>
        <v>0</v>
      </c>
      <c r="DO42" s="93">
        <f t="shared" si="35"/>
        <v>0</v>
      </c>
      <c r="DP42" s="93">
        <f t="shared" si="35"/>
        <v>0</v>
      </c>
      <c r="DQ42" s="95">
        <f t="shared" ref="DQ42:DU42" si="36">COUNT(DQ2:DQ41)</f>
        <v>0</v>
      </c>
      <c r="DR42" s="92">
        <f t="shared" si="36"/>
        <v>0</v>
      </c>
      <c r="DS42" s="93">
        <f t="shared" si="36"/>
        <v>0</v>
      </c>
      <c r="DT42" s="93">
        <f t="shared" si="36"/>
        <v>0</v>
      </c>
      <c r="DU42" s="93">
        <f t="shared" si="36"/>
        <v>0</v>
      </c>
      <c r="DV42" s="95">
        <f t="shared" ref="DV42:DZ42" si="37">COUNT(DV2:DV41)</f>
        <v>0</v>
      </c>
      <c r="DW42" s="92">
        <f t="shared" si="37"/>
        <v>0</v>
      </c>
      <c r="DX42" s="93">
        <f t="shared" si="37"/>
        <v>0</v>
      </c>
      <c r="DY42" s="93">
        <f t="shared" si="37"/>
        <v>0</v>
      </c>
      <c r="DZ42" s="93">
        <f t="shared" si="37"/>
        <v>0</v>
      </c>
      <c r="EA42" s="95">
        <f t="shared" ref="EA42:EE42" si="38">COUNT(EA2:EA41)</f>
        <v>0</v>
      </c>
      <c r="EB42" s="92">
        <f t="shared" si="38"/>
        <v>0</v>
      </c>
      <c r="EC42" s="93">
        <f t="shared" si="38"/>
        <v>0</v>
      </c>
      <c r="ED42" s="93">
        <f t="shared" si="38"/>
        <v>0</v>
      </c>
      <c r="EE42" s="93">
        <f t="shared" si="38"/>
        <v>0</v>
      </c>
      <c r="EF42" s="95">
        <f t="shared" ref="EF42:EJ42" si="39">COUNT(EF2:EF41)</f>
        <v>0</v>
      </c>
      <c r="EG42" s="92">
        <f t="shared" si="39"/>
        <v>0</v>
      </c>
      <c r="EH42" s="93">
        <f t="shared" si="39"/>
        <v>0</v>
      </c>
      <c r="EI42" s="93">
        <f t="shared" si="39"/>
        <v>0</v>
      </c>
      <c r="EJ42" s="93">
        <f t="shared" si="39"/>
        <v>0</v>
      </c>
      <c r="EK42" s="95">
        <f t="shared" ref="EK42:EO42" si="40">COUNT(EK2:EK41)</f>
        <v>0</v>
      </c>
      <c r="EL42" s="92">
        <f t="shared" si="40"/>
        <v>0</v>
      </c>
      <c r="EM42" s="93">
        <f t="shared" si="40"/>
        <v>0</v>
      </c>
      <c r="EN42" s="93">
        <f t="shared" si="40"/>
        <v>0</v>
      </c>
      <c r="EO42" s="93">
        <f t="shared" si="40"/>
        <v>0</v>
      </c>
      <c r="EP42" s="95">
        <f t="shared" ref="EP42:ET42" si="41">COUNT(EP2:EP41)</f>
        <v>0</v>
      </c>
      <c r="EQ42" s="92">
        <f t="shared" si="41"/>
        <v>0</v>
      </c>
      <c r="ER42" s="93">
        <f t="shared" si="41"/>
        <v>0</v>
      </c>
      <c r="ES42" s="93">
        <f t="shared" si="41"/>
        <v>0</v>
      </c>
      <c r="ET42" s="93">
        <f t="shared" si="41"/>
        <v>0</v>
      </c>
      <c r="EU42" s="95">
        <f t="shared" ref="EU42:EY42" si="42">COUNT(EU2:EU41)</f>
        <v>0</v>
      </c>
      <c r="EV42" s="92">
        <f t="shared" si="42"/>
        <v>0</v>
      </c>
      <c r="EW42" s="93">
        <f t="shared" si="42"/>
        <v>0</v>
      </c>
      <c r="EX42" s="93">
        <f t="shared" si="42"/>
        <v>0</v>
      </c>
      <c r="EY42" s="93">
        <f t="shared" si="42"/>
        <v>0</v>
      </c>
      <c r="EZ42" s="95">
        <f t="shared" ref="EZ42:FD42" si="43">COUNT(EZ2:EZ41)</f>
        <v>0</v>
      </c>
      <c r="FA42" s="92">
        <f t="shared" si="43"/>
        <v>0</v>
      </c>
      <c r="FB42" s="93">
        <f t="shared" si="43"/>
        <v>0</v>
      </c>
      <c r="FC42" s="93">
        <f t="shared" si="43"/>
        <v>0</v>
      </c>
      <c r="FD42" s="93">
        <f t="shared" si="43"/>
        <v>0</v>
      </c>
      <c r="FE42" s="95">
        <f t="shared" ref="FE42:FI42" si="44">COUNT(FE2:FE41)</f>
        <v>0</v>
      </c>
      <c r="FF42" s="92">
        <f t="shared" si="44"/>
        <v>0</v>
      </c>
      <c r="FG42" s="93">
        <f t="shared" si="44"/>
        <v>0</v>
      </c>
      <c r="FH42" s="93">
        <f t="shared" si="44"/>
        <v>0</v>
      </c>
      <c r="FI42" s="93">
        <f t="shared" si="44"/>
        <v>0</v>
      </c>
      <c r="FJ42" s="95">
        <f t="shared" ref="FJ42:FN42" si="45">COUNT(FJ2:FJ41)</f>
        <v>0</v>
      </c>
      <c r="FK42" s="92">
        <f t="shared" si="45"/>
        <v>0</v>
      </c>
      <c r="FL42" s="93">
        <f t="shared" si="45"/>
        <v>0</v>
      </c>
      <c r="FM42" s="93">
        <f t="shared" si="45"/>
        <v>0</v>
      </c>
      <c r="FN42" s="93">
        <f t="shared" si="45"/>
        <v>0</v>
      </c>
      <c r="FO42" s="95">
        <f t="shared" ref="FO42:FS42" si="46">COUNT(FO2:FO41)</f>
        <v>0</v>
      </c>
      <c r="FP42" s="92">
        <f t="shared" si="46"/>
        <v>0</v>
      </c>
      <c r="FQ42" s="93">
        <f t="shared" si="46"/>
        <v>0</v>
      </c>
      <c r="FR42" s="93">
        <f t="shared" si="46"/>
        <v>0</v>
      </c>
      <c r="FS42" s="93">
        <f t="shared" si="46"/>
        <v>0</v>
      </c>
      <c r="FT42" s="95">
        <f t="shared" ref="FT42:FX42" si="47">COUNT(FT2:FT41)</f>
        <v>0</v>
      </c>
      <c r="FU42" s="92">
        <f t="shared" si="47"/>
        <v>0</v>
      </c>
      <c r="FV42" s="93">
        <f t="shared" si="47"/>
        <v>0</v>
      </c>
      <c r="FW42" s="93">
        <f t="shared" si="47"/>
        <v>0</v>
      </c>
      <c r="FX42" s="93">
        <f t="shared" si="47"/>
        <v>0</v>
      </c>
      <c r="FY42" s="95">
        <f t="shared" ref="FY42:GC42" si="48">COUNT(FY2:FY41)</f>
        <v>0</v>
      </c>
      <c r="FZ42" s="92">
        <f t="shared" si="48"/>
        <v>0</v>
      </c>
      <c r="GA42" s="93">
        <f t="shared" si="48"/>
        <v>0</v>
      </c>
      <c r="GB42" s="93">
        <f t="shared" si="48"/>
        <v>0</v>
      </c>
      <c r="GC42" s="93">
        <f t="shared" si="48"/>
        <v>0</v>
      </c>
      <c r="GD42" s="95">
        <f t="shared" ref="GD42" si="49">COUNT(GD2:GD41)</f>
        <v>0</v>
      </c>
      <c r="GE42" s="115"/>
    </row>
    <row r="43" spans="1:187" x14ac:dyDescent="0.2">
      <c r="A43" s="19" t="s">
        <v>84</v>
      </c>
      <c r="B43" s="5" t="str">
        <f t="shared" ref="B43:U43" si="50">IF(B42=0,"      -",AVERAGE(B2:B41))</f>
        <v xml:space="preserve">      -</v>
      </c>
      <c r="C43" s="2" t="str">
        <f t="shared" si="50"/>
        <v xml:space="preserve">      -</v>
      </c>
      <c r="D43" s="2" t="str">
        <f t="shared" si="50"/>
        <v xml:space="preserve">      -</v>
      </c>
      <c r="E43" s="2" t="str">
        <f t="shared" si="50"/>
        <v xml:space="preserve">      -</v>
      </c>
      <c r="F43" s="59" t="str">
        <f t="shared" si="50"/>
        <v xml:space="preserve">      -</v>
      </c>
      <c r="G43" s="5" t="str">
        <f t="shared" si="50"/>
        <v xml:space="preserve">      -</v>
      </c>
      <c r="H43" s="2" t="str">
        <f t="shared" si="50"/>
        <v xml:space="preserve">      -</v>
      </c>
      <c r="I43" s="2" t="str">
        <f t="shared" si="50"/>
        <v xml:space="preserve">      -</v>
      </c>
      <c r="J43" s="2" t="str">
        <f t="shared" si="50"/>
        <v xml:space="preserve">      -</v>
      </c>
      <c r="K43" s="6" t="str">
        <f t="shared" si="50"/>
        <v xml:space="preserve">      -</v>
      </c>
      <c r="L43" s="5" t="str">
        <f t="shared" si="50"/>
        <v xml:space="preserve">      -</v>
      </c>
      <c r="M43" s="2" t="str">
        <f t="shared" si="50"/>
        <v xml:space="preserve">      -</v>
      </c>
      <c r="N43" s="2" t="str">
        <f t="shared" si="50"/>
        <v xml:space="preserve">      -</v>
      </c>
      <c r="O43" s="2" t="str">
        <f t="shared" si="50"/>
        <v xml:space="preserve">      -</v>
      </c>
      <c r="P43" s="6" t="str">
        <f t="shared" si="50"/>
        <v xml:space="preserve">      -</v>
      </c>
      <c r="Q43" s="5" t="str">
        <f t="shared" si="50"/>
        <v xml:space="preserve">      -</v>
      </c>
      <c r="R43" s="2" t="str">
        <f t="shared" si="50"/>
        <v xml:space="preserve">      -</v>
      </c>
      <c r="S43" s="2" t="str">
        <f t="shared" si="50"/>
        <v xml:space="preserve">      -</v>
      </c>
      <c r="T43" s="2" t="str">
        <f t="shared" si="50"/>
        <v xml:space="preserve">      -</v>
      </c>
      <c r="U43" s="6" t="str">
        <f t="shared" si="50"/>
        <v xml:space="preserve">      -</v>
      </c>
      <c r="V43" s="5" t="str">
        <f t="shared" ref="V43" si="51">IF(V42=0,"      -",AVERAGE(V2:V41))</f>
        <v xml:space="preserve">      -</v>
      </c>
      <c r="W43" s="2" t="str">
        <f t="shared" ref="W43" si="52">IF(W42=0,"      -",AVERAGE(W2:W41))</f>
        <v xml:space="preserve">      -</v>
      </c>
      <c r="X43" s="2" t="str">
        <f t="shared" ref="X43" si="53">IF(X42=0,"      -",AVERAGE(X2:X41))</f>
        <v xml:space="preserve">      -</v>
      </c>
      <c r="Y43" s="2" t="str">
        <f t="shared" ref="Y43" si="54">IF(Y42=0,"      -",AVERAGE(Y2:Y41))</f>
        <v xml:space="preserve">      -</v>
      </c>
      <c r="Z43" s="6" t="str">
        <f t="shared" ref="Z43" si="55">IF(Z42=0,"      -",AVERAGE(Z2:Z41))</f>
        <v xml:space="preserve">      -</v>
      </c>
      <c r="AA43" s="5" t="str">
        <f t="shared" ref="AA43" si="56">IF(AA42=0,"      -",AVERAGE(AA2:AA41))</f>
        <v xml:space="preserve">      -</v>
      </c>
      <c r="AB43" s="2" t="str">
        <f t="shared" ref="AB43" si="57">IF(AB42=0,"      -",AVERAGE(AB2:AB41))</f>
        <v xml:space="preserve">      -</v>
      </c>
      <c r="AC43" s="2" t="str">
        <f t="shared" ref="AC43" si="58">IF(AC42=0,"      -",AVERAGE(AC2:AC41))</f>
        <v xml:space="preserve">      -</v>
      </c>
      <c r="AD43" s="2" t="str">
        <f t="shared" ref="AD43" si="59">IF(AD42=0,"      -",AVERAGE(AD2:AD41))</f>
        <v xml:space="preserve">      -</v>
      </c>
      <c r="AE43" s="6" t="str">
        <f t="shared" ref="AE43" si="60">IF(AE42=0,"      -",AVERAGE(AE2:AE41))</f>
        <v xml:space="preserve">      -</v>
      </c>
      <c r="AF43" s="5" t="str">
        <f t="shared" ref="AF43" si="61">IF(AF42=0,"      -",AVERAGE(AF2:AF41))</f>
        <v xml:space="preserve">      -</v>
      </c>
      <c r="AG43" s="2" t="str">
        <f t="shared" ref="AG43" si="62">IF(AG42=0,"      -",AVERAGE(AG2:AG41))</f>
        <v xml:space="preserve">      -</v>
      </c>
      <c r="AH43" s="2" t="str">
        <f t="shared" ref="AH43" si="63">IF(AH42=0,"      -",AVERAGE(AH2:AH41))</f>
        <v xml:space="preserve">      -</v>
      </c>
      <c r="AI43" s="2" t="str">
        <f t="shared" ref="AI43" si="64">IF(AI42=0,"      -",AVERAGE(AI2:AI41))</f>
        <v xml:space="preserve">      -</v>
      </c>
      <c r="AJ43" s="6" t="str">
        <f t="shared" ref="AJ43" si="65">IF(AJ42=0,"      -",AVERAGE(AJ2:AJ41))</f>
        <v xml:space="preserve">      -</v>
      </c>
      <c r="AK43" s="5" t="str">
        <f t="shared" ref="AK43" si="66">IF(AK42=0,"      -",AVERAGE(AK2:AK41))</f>
        <v xml:space="preserve">      -</v>
      </c>
      <c r="AL43" s="2" t="str">
        <f t="shared" ref="AL43" si="67">IF(AL42=0,"      -",AVERAGE(AL2:AL41))</f>
        <v xml:space="preserve">      -</v>
      </c>
      <c r="AM43" s="2" t="str">
        <f t="shared" ref="AM43" si="68">IF(AM42=0,"      -",AVERAGE(AM2:AM41))</f>
        <v xml:space="preserve">      -</v>
      </c>
      <c r="AN43" s="2" t="str">
        <f t="shared" ref="AN43" si="69">IF(AN42=0,"      -",AVERAGE(AN2:AN41))</f>
        <v xml:space="preserve">      -</v>
      </c>
      <c r="AO43" s="6" t="str">
        <f t="shared" ref="AO43:AS43" si="70">IF(AO42=0,"      -",AVERAGE(AO2:AO41))</f>
        <v xml:space="preserve">      -</v>
      </c>
      <c r="AP43" s="5" t="str">
        <f t="shared" si="70"/>
        <v xml:space="preserve">      -</v>
      </c>
      <c r="AQ43" s="2" t="str">
        <f t="shared" si="70"/>
        <v xml:space="preserve">      -</v>
      </c>
      <c r="AR43" s="2" t="str">
        <f t="shared" si="70"/>
        <v xml:space="preserve">      -</v>
      </c>
      <c r="AS43" s="2" t="str">
        <f t="shared" si="70"/>
        <v xml:space="preserve">      -</v>
      </c>
      <c r="AT43" s="6" t="str">
        <f t="shared" ref="AT43:AX43" si="71">IF(AT42=0,"      -",AVERAGE(AT2:AT41))</f>
        <v xml:space="preserve">      -</v>
      </c>
      <c r="AU43" s="5" t="str">
        <f t="shared" si="71"/>
        <v xml:space="preserve">      -</v>
      </c>
      <c r="AV43" s="2" t="str">
        <f t="shared" si="71"/>
        <v xml:space="preserve">      -</v>
      </c>
      <c r="AW43" s="2" t="str">
        <f t="shared" si="71"/>
        <v xml:space="preserve">      -</v>
      </c>
      <c r="AX43" s="2" t="str">
        <f t="shared" si="71"/>
        <v xml:space="preserve">      -</v>
      </c>
      <c r="AY43" s="6" t="str">
        <f t="shared" ref="AY43:BC43" si="72">IF(AY42=0,"      -",AVERAGE(AY2:AY41))</f>
        <v xml:space="preserve">      -</v>
      </c>
      <c r="AZ43" s="5" t="str">
        <f t="shared" si="72"/>
        <v xml:space="preserve">      -</v>
      </c>
      <c r="BA43" s="2" t="str">
        <f t="shared" si="72"/>
        <v xml:space="preserve">      -</v>
      </c>
      <c r="BB43" s="2" t="str">
        <f t="shared" si="72"/>
        <v xml:space="preserve">      -</v>
      </c>
      <c r="BC43" s="2" t="str">
        <f t="shared" si="72"/>
        <v xml:space="preserve">      -</v>
      </c>
      <c r="BD43" s="6" t="str">
        <f t="shared" ref="BD43:BH43" si="73">IF(BD42=0,"      -",AVERAGE(BD2:BD41))</f>
        <v xml:space="preserve">      -</v>
      </c>
      <c r="BE43" s="5" t="str">
        <f t="shared" si="73"/>
        <v xml:space="preserve">      -</v>
      </c>
      <c r="BF43" s="2" t="str">
        <f t="shared" si="73"/>
        <v xml:space="preserve">      -</v>
      </c>
      <c r="BG43" s="2" t="str">
        <f t="shared" si="73"/>
        <v xml:space="preserve">      -</v>
      </c>
      <c r="BH43" s="2" t="str">
        <f t="shared" si="73"/>
        <v xml:space="preserve">      -</v>
      </c>
      <c r="BI43" s="6" t="str">
        <f t="shared" ref="BI43:BM43" si="74">IF(BI42=0,"      -",AVERAGE(BI2:BI41))</f>
        <v xml:space="preserve">      -</v>
      </c>
      <c r="BJ43" s="5" t="str">
        <f t="shared" si="74"/>
        <v xml:space="preserve">      -</v>
      </c>
      <c r="BK43" s="2" t="str">
        <f t="shared" si="74"/>
        <v xml:space="preserve">      -</v>
      </c>
      <c r="BL43" s="2" t="str">
        <f t="shared" si="74"/>
        <v xml:space="preserve">      -</v>
      </c>
      <c r="BM43" s="2" t="str">
        <f t="shared" si="74"/>
        <v xml:space="preserve">      -</v>
      </c>
      <c r="BN43" s="6" t="str">
        <f t="shared" ref="BN43:BR43" si="75">IF(BN42=0,"      -",AVERAGE(BN2:BN41))</f>
        <v xml:space="preserve">      -</v>
      </c>
      <c r="BO43" s="5" t="str">
        <f t="shared" si="75"/>
        <v xml:space="preserve">      -</v>
      </c>
      <c r="BP43" s="2" t="str">
        <f t="shared" si="75"/>
        <v xml:space="preserve">      -</v>
      </c>
      <c r="BQ43" s="2" t="str">
        <f t="shared" si="75"/>
        <v xml:space="preserve">      -</v>
      </c>
      <c r="BR43" s="2" t="str">
        <f t="shared" si="75"/>
        <v xml:space="preserve">      -</v>
      </c>
      <c r="BS43" s="6" t="str">
        <f t="shared" ref="BS43:BW43" si="76">IF(BS42=0,"      -",AVERAGE(BS2:BS41))</f>
        <v xml:space="preserve">      -</v>
      </c>
      <c r="BT43" s="5" t="str">
        <f t="shared" si="76"/>
        <v xml:space="preserve">      -</v>
      </c>
      <c r="BU43" s="2" t="str">
        <f t="shared" si="76"/>
        <v xml:space="preserve">      -</v>
      </c>
      <c r="BV43" s="2" t="str">
        <f t="shared" si="76"/>
        <v xml:space="preserve">      -</v>
      </c>
      <c r="BW43" s="2" t="str">
        <f t="shared" si="76"/>
        <v xml:space="preserve">      -</v>
      </c>
      <c r="BX43" s="6" t="str">
        <f t="shared" ref="BX43:CB43" si="77">IF(BX42=0,"      -",AVERAGE(BX2:BX41))</f>
        <v xml:space="preserve">      -</v>
      </c>
      <c r="BY43" s="5" t="str">
        <f t="shared" si="77"/>
        <v xml:space="preserve">      -</v>
      </c>
      <c r="BZ43" s="2" t="str">
        <f t="shared" si="77"/>
        <v xml:space="preserve">      -</v>
      </c>
      <c r="CA43" s="2" t="str">
        <f t="shared" si="77"/>
        <v xml:space="preserve">      -</v>
      </c>
      <c r="CB43" s="2" t="str">
        <f t="shared" si="77"/>
        <v xml:space="preserve">      -</v>
      </c>
      <c r="CC43" s="6" t="str">
        <f t="shared" ref="CC43:CG43" si="78">IF(CC42=0,"      -",AVERAGE(CC2:CC41))</f>
        <v xml:space="preserve">      -</v>
      </c>
      <c r="CD43" s="5" t="str">
        <f t="shared" si="78"/>
        <v xml:space="preserve">      -</v>
      </c>
      <c r="CE43" s="2" t="str">
        <f t="shared" si="78"/>
        <v xml:space="preserve">      -</v>
      </c>
      <c r="CF43" s="2" t="str">
        <f t="shared" si="78"/>
        <v xml:space="preserve">      -</v>
      </c>
      <c r="CG43" s="2" t="str">
        <f t="shared" si="78"/>
        <v xml:space="preserve">      -</v>
      </c>
      <c r="CH43" s="6" t="str">
        <f t="shared" ref="CH43:CL43" si="79">IF(CH42=0,"      -",AVERAGE(CH2:CH41))</f>
        <v xml:space="preserve">      -</v>
      </c>
      <c r="CI43" s="5" t="str">
        <f t="shared" si="79"/>
        <v xml:space="preserve">      -</v>
      </c>
      <c r="CJ43" s="2" t="str">
        <f t="shared" si="79"/>
        <v xml:space="preserve">      -</v>
      </c>
      <c r="CK43" s="2" t="str">
        <f t="shared" si="79"/>
        <v xml:space="preserve">      -</v>
      </c>
      <c r="CL43" s="2" t="str">
        <f t="shared" si="79"/>
        <v xml:space="preserve">      -</v>
      </c>
      <c r="CM43" s="6" t="str">
        <f t="shared" ref="CM43:CQ43" si="80">IF(CM42=0,"      -",AVERAGE(CM2:CM41))</f>
        <v xml:space="preserve">      -</v>
      </c>
      <c r="CN43" s="5" t="str">
        <f t="shared" si="80"/>
        <v xml:space="preserve">      -</v>
      </c>
      <c r="CO43" s="2" t="str">
        <f t="shared" si="80"/>
        <v xml:space="preserve">      -</v>
      </c>
      <c r="CP43" s="2" t="str">
        <f t="shared" si="80"/>
        <v xml:space="preserve">      -</v>
      </c>
      <c r="CQ43" s="2" t="str">
        <f t="shared" si="80"/>
        <v xml:space="preserve">      -</v>
      </c>
      <c r="CR43" s="6" t="str">
        <f t="shared" ref="CR43:CV43" si="81">IF(CR42=0,"      -",AVERAGE(CR2:CR41))</f>
        <v xml:space="preserve">      -</v>
      </c>
      <c r="CS43" s="5" t="str">
        <f t="shared" si="81"/>
        <v xml:space="preserve">      -</v>
      </c>
      <c r="CT43" s="2" t="str">
        <f t="shared" si="81"/>
        <v xml:space="preserve">      -</v>
      </c>
      <c r="CU43" s="2" t="str">
        <f t="shared" si="81"/>
        <v xml:space="preserve">      -</v>
      </c>
      <c r="CV43" s="2" t="str">
        <f t="shared" si="81"/>
        <v xml:space="preserve">      -</v>
      </c>
      <c r="CW43" s="6" t="str">
        <f t="shared" ref="CW43:DA43" si="82">IF(CW42=0,"      -",AVERAGE(CW2:CW41))</f>
        <v xml:space="preserve">      -</v>
      </c>
      <c r="CX43" s="5" t="str">
        <f t="shared" si="82"/>
        <v xml:space="preserve">      -</v>
      </c>
      <c r="CY43" s="2" t="str">
        <f t="shared" si="82"/>
        <v xml:space="preserve">      -</v>
      </c>
      <c r="CZ43" s="2" t="str">
        <f t="shared" si="82"/>
        <v xml:space="preserve">      -</v>
      </c>
      <c r="DA43" s="2" t="str">
        <f t="shared" si="82"/>
        <v xml:space="preserve">      -</v>
      </c>
      <c r="DB43" s="6" t="str">
        <f t="shared" ref="DB43:DF43" si="83">IF(DB42=0,"      -",AVERAGE(DB2:DB41))</f>
        <v xml:space="preserve">      -</v>
      </c>
      <c r="DC43" s="5" t="str">
        <f t="shared" si="83"/>
        <v xml:space="preserve">      -</v>
      </c>
      <c r="DD43" s="2" t="str">
        <f t="shared" si="83"/>
        <v xml:space="preserve">      -</v>
      </c>
      <c r="DE43" s="2" t="str">
        <f t="shared" si="83"/>
        <v xml:space="preserve">      -</v>
      </c>
      <c r="DF43" s="2" t="str">
        <f t="shared" si="83"/>
        <v xml:space="preserve">      -</v>
      </c>
      <c r="DG43" s="6" t="str">
        <f t="shared" ref="DG43:DK43" si="84">IF(DG42=0,"      -",AVERAGE(DG2:DG41))</f>
        <v xml:space="preserve">      -</v>
      </c>
      <c r="DH43" s="5" t="str">
        <f t="shared" si="84"/>
        <v xml:space="preserve">      -</v>
      </c>
      <c r="DI43" s="2" t="str">
        <f t="shared" si="84"/>
        <v xml:space="preserve">      -</v>
      </c>
      <c r="DJ43" s="2" t="str">
        <f t="shared" si="84"/>
        <v xml:space="preserve">      -</v>
      </c>
      <c r="DK43" s="2" t="str">
        <f t="shared" si="84"/>
        <v xml:space="preserve">      -</v>
      </c>
      <c r="DL43" s="6" t="str">
        <f t="shared" ref="DL43:DP43" si="85">IF(DL42=0,"      -",AVERAGE(DL2:DL41))</f>
        <v xml:space="preserve">      -</v>
      </c>
      <c r="DM43" s="5" t="str">
        <f t="shared" si="85"/>
        <v xml:space="preserve">      -</v>
      </c>
      <c r="DN43" s="2" t="str">
        <f t="shared" si="85"/>
        <v xml:space="preserve">      -</v>
      </c>
      <c r="DO43" s="2" t="str">
        <f t="shared" si="85"/>
        <v xml:space="preserve">      -</v>
      </c>
      <c r="DP43" s="2" t="str">
        <f t="shared" si="85"/>
        <v xml:space="preserve">      -</v>
      </c>
      <c r="DQ43" s="6" t="str">
        <f t="shared" ref="DQ43:DU43" si="86">IF(DQ42=0,"      -",AVERAGE(DQ2:DQ41))</f>
        <v xml:space="preserve">      -</v>
      </c>
      <c r="DR43" s="5" t="str">
        <f t="shared" si="86"/>
        <v xml:space="preserve">      -</v>
      </c>
      <c r="DS43" s="2" t="str">
        <f t="shared" si="86"/>
        <v xml:space="preserve">      -</v>
      </c>
      <c r="DT43" s="2" t="str">
        <f t="shared" si="86"/>
        <v xml:space="preserve">      -</v>
      </c>
      <c r="DU43" s="2" t="str">
        <f t="shared" si="86"/>
        <v xml:space="preserve">      -</v>
      </c>
      <c r="DV43" s="6" t="str">
        <f t="shared" ref="DV43:DZ43" si="87">IF(DV42=0,"      -",AVERAGE(DV2:DV41))</f>
        <v xml:space="preserve">      -</v>
      </c>
      <c r="DW43" s="5" t="str">
        <f t="shared" si="87"/>
        <v xml:space="preserve">      -</v>
      </c>
      <c r="DX43" s="2" t="str">
        <f t="shared" si="87"/>
        <v xml:space="preserve">      -</v>
      </c>
      <c r="DY43" s="2" t="str">
        <f t="shared" si="87"/>
        <v xml:space="preserve">      -</v>
      </c>
      <c r="DZ43" s="2" t="str">
        <f t="shared" si="87"/>
        <v xml:space="preserve">      -</v>
      </c>
      <c r="EA43" s="6" t="str">
        <f t="shared" ref="EA43:EE43" si="88">IF(EA42=0,"      -",AVERAGE(EA2:EA41))</f>
        <v xml:space="preserve">      -</v>
      </c>
      <c r="EB43" s="5" t="str">
        <f t="shared" si="88"/>
        <v xml:space="preserve">      -</v>
      </c>
      <c r="EC43" s="2" t="str">
        <f t="shared" si="88"/>
        <v xml:space="preserve">      -</v>
      </c>
      <c r="ED43" s="2" t="str">
        <f t="shared" si="88"/>
        <v xml:space="preserve">      -</v>
      </c>
      <c r="EE43" s="2" t="str">
        <f t="shared" si="88"/>
        <v xml:space="preserve">      -</v>
      </c>
      <c r="EF43" s="6" t="str">
        <f t="shared" ref="EF43:EJ43" si="89">IF(EF42=0,"      -",AVERAGE(EF2:EF41))</f>
        <v xml:space="preserve">      -</v>
      </c>
      <c r="EG43" s="5" t="str">
        <f t="shared" si="89"/>
        <v xml:space="preserve">      -</v>
      </c>
      <c r="EH43" s="2" t="str">
        <f t="shared" si="89"/>
        <v xml:space="preserve">      -</v>
      </c>
      <c r="EI43" s="2" t="str">
        <f t="shared" si="89"/>
        <v xml:space="preserve">      -</v>
      </c>
      <c r="EJ43" s="2" t="str">
        <f t="shared" si="89"/>
        <v xml:space="preserve">      -</v>
      </c>
      <c r="EK43" s="6" t="str">
        <f t="shared" ref="EK43:EO43" si="90">IF(EK42=0,"      -",AVERAGE(EK2:EK41))</f>
        <v xml:space="preserve">      -</v>
      </c>
      <c r="EL43" s="5" t="str">
        <f t="shared" si="90"/>
        <v xml:space="preserve">      -</v>
      </c>
      <c r="EM43" s="2" t="str">
        <f t="shared" si="90"/>
        <v xml:space="preserve">      -</v>
      </c>
      <c r="EN43" s="2" t="str">
        <f t="shared" si="90"/>
        <v xml:space="preserve">      -</v>
      </c>
      <c r="EO43" s="2" t="str">
        <f t="shared" si="90"/>
        <v xml:space="preserve">      -</v>
      </c>
      <c r="EP43" s="6" t="str">
        <f t="shared" ref="EP43:ET43" si="91">IF(EP42=0,"      -",AVERAGE(EP2:EP41))</f>
        <v xml:space="preserve">      -</v>
      </c>
      <c r="EQ43" s="5" t="str">
        <f t="shared" si="91"/>
        <v xml:space="preserve">      -</v>
      </c>
      <c r="ER43" s="2" t="str">
        <f t="shared" si="91"/>
        <v xml:space="preserve">      -</v>
      </c>
      <c r="ES43" s="2" t="str">
        <f t="shared" si="91"/>
        <v xml:space="preserve">      -</v>
      </c>
      <c r="ET43" s="2" t="str">
        <f t="shared" si="91"/>
        <v xml:space="preserve">      -</v>
      </c>
      <c r="EU43" s="6" t="str">
        <f t="shared" ref="EU43:EY43" si="92">IF(EU42=0,"      -",AVERAGE(EU2:EU41))</f>
        <v xml:space="preserve">      -</v>
      </c>
      <c r="EV43" s="5" t="str">
        <f t="shared" si="92"/>
        <v xml:space="preserve">      -</v>
      </c>
      <c r="EW43" s="2" t="str">
        <f t="shared" si="92"/>
        <v xml:space="preserve">      -</v>
      </c>
      <c r="EX43" s="2" t="str">
        <f t="shared" si="92"/>
        <v xml:space="preserve">      -</v>
      </c>
      <c r="EY43" s="2" t="str">
        <f t="shared" si="92"/>
        <v xml:space="preserve">      -</v>
      </c>
      <c r="EZ43" s="6" t="str">
        <f t="shared" ref="EZ43:FD43" si="93">IF(EZ42=0,"      -",AVERAGE(EZ2:EZ41))</f>
        <v xml:space="preserve">      -</v>
      </c>
      <c r="FA43" s="5" t="str">
        <f t="shared" si="93"/>
        <v xml:space="preserve">      -</v>
      </c>
      <c r="FB43" s="2" t="str">
        <f t="shared" si="93"/>
        <v xml:space="preserve">      -</v>
      </c>
      <c r="FC43" s="2" t="str">
        <f t="shared" si="93"/>
        <v xml:space="preserve">      -</v>
      </c>
      <c r="FD43" s="2" t="str">
        <f t="shared" si="93"/>
        <v xml:space="preserve">      -</v>
      </c>
      <c r="FE43" s="6" t="str">
        <f t="shared" ref="FE43:FI43" si="94">IF(FE42=0,"      -",AVERAGE(FE2:FE41))</f>
        <v xml:space="preserve">      -</v>
      </c>
      <c r="FF43" s="5" t="str">
        <f t="shared" si="94"/>
        <v xml:space="preserve">      -</v>
      </c>
      <c r="FG43" s="2" t="str">
        <f t="shared" si="94"/>
        <v xml:space="preserve">      -</v>
      </c>
      <c r="FH43" s="2" t="str">
        <f t="shared" si="94"/>
        <v xml:space="preserve">      -</v>
      </c>
      <c r="FI43" s="2" t="str">
        <f t="shared" si="94"/>
        <v xml:space="preserve">      -</v>
      </c>
      <c r="FJ43" s="6" t="str">
        <f t="shared" ref="FJ43:FN43" si="95">IF(FJ42=0,"      -",AVERAGE(FJ2:FJ41))</f>
        <v xml:space="preserve">      -</v>
      </c>
      <c r="FK43" s="5" t="str">
        <f t="shared" si="95"/>
        <v xml:space="preserve">      -</v>
      </c>
      <c r="FL43" s="2" t="str">
        <f t="shared" si="95"/>
        <v xml:space="preserve">      -</v>
      </c>
      <c r="FM43" s="2" t="str">
        <f t="shared" si="95"/>
        <v xml:space="preserve">      -</v>
      </c>
      <c r="FN43" s="2" t="str">
        <f t="shared" si="95"/>
        <v xml:space="preserve">      -</v>
      </c>
      <c r="FO43" s="6" t="str">
        <f t="shared" ref="FO43:FS43" si="96">IF(FO42=0,"      -",AVERAGE(FO2:FO41))</f>
        <v xml:space="preserve">      -</v>
      </c>
      <c r="FP43" s="5" t="str">
        <f t="shared" si="96"/>
        <v xml:space="preserve">      -</v>
      </c>
      <c r="FQ43" s="2" t="str">
        <f t="shared" si="96"/>
        <v xml:space="preserve">      -</v>
      </c>
      <c r="FR43" s="2" t="str">
        <f t="shared" si="96"/>
        <v xml:space="preserve">      -</v>
      </c>
      <c r="FS43" s="2" t="str">
        <f t="shared" si="96"/>
        <v xml:space="preserve">      -</v>
      </c>
      <c r="FT43" s="6" t="str">
        <f t="shared" ref="FT43:FX43" si="97">IF(FT42=0,"      -",AVERAGE(FT2:FT41))</f>
        <v xml:space="preserve">      -</v>
      </c>
      <c r="FU43" s="5" t="str">
        <f t="shared" si="97"/>
        <v xml:space="preserve">      -</v>
      </c>
      <c r="FV43" s="2" t="str">
        <f t="shared" si="97"/>
        <v xml:space="preserve">      -</v>
      </c>
      <c r="FW43" s="2" t="str">
        <f t="shared" si="97"/>
        <v xml:space="preserve">      -</v>
      </c>
      <c r="FX43" s="2" t="str">
        <f t="shared" si="97"/>
        <v xml:space="preserve">      -</v>
      </c>
      <c r="FY43" s="6" t="str">
        <f t="shared" ref="FY43:GC43" si="98">IF(FY42=0,"      -",AVERAGE(FY2:FY41))</f>
        <v xml:space="preserve">      -</v>
      </c>
      <c r="FZ43" s="5" t="str">
        <f t="shared" si="98"/>
        <v xml:space="preserve">      -</v>
      </c>
      <c r="GA43" s="2" t="str">
        <f t="shared" si="98"/>
        <v xml:space="preserve">      -</v>
      </c>
      <c r="GB43" s="2" t="str">
        <f t="shared" si="98"/>
        <v xml:space="preserve">      -</v>
      </c>
      <c r="GC43" s="2" t="str">
        <f t="shared" si="98"/>
        <v xml:space="preserve">      -</v>
      </c>
      <c r="GD43" s="6" t="str">
        <f t="shared" ref="GD43" si="99">IF(GD42=0,"      -",AVERAGE(GD2:GD41))</f>
        <v xml:space="preserve">      -</v>
      </c>
      <c r="GE43" s="115"/>
    </row>
    <row r="44" spans="1:187" x14ac:dyDescent="0.2">
      <c r="A44" s="19" t="s">
        <v>47</v>
      </c>
      <c r="B44" s="5" t="str">
        <f t="shared" ref="B44:U44" si="100">IF(B42=0,"      -",MAX(B2:B41))</f>
        <v xml:space="preserve">      -</v>
      </c>
      <c r="C44" s="2" t="str">
        <f t="shared" si="100"/>
        <v xml:space="preserve">      -</v>
      </c>
      <c r="D44" s="2" t="str">
        <f t="shared" si="100"/>
        <v xml:space="preserve">      -</v>
      </c>
      <c r="E44" s="2" t="str">
        <f t="shared" si="100"/>
        <v xml:space="preserve">      -</v>
      </c>
      <c r="F44" s="59" t="str">
        <f t="shared" si="100"/>
        <v xml:space="preserve">      -</v>
      </c>
      <c r="G44" s="5" t="str">
        <f t="shared" si="100"/>
        <v xml:space="preserve">      -</v>
      </c>
      <c r="H44" s="2" t="str">
        <f t="shared" si="100"/>
        <v xml:space="preserve">      -</v>
      </c>
      <c r="I44" s="2" t="str">
        <f t="shared" si="100"/>
        <v xml:space="preserve">      -</v>
      </c>
      <c r="J44" s="2" t="str">
        <f t="shared" si="100"/>
        <v xml:space="preserve">      -</v>
      </c>
      <c r="K44" s="6" t="str">
        <f t="shared" si="100"/>
        <v xml:space="preserve">      -</v>
      </c>
      <c r="L44" s="5" t="str">
        <f t="shared" si="100"/>
        <v xml:space="preserve">      -</v>
      </c>
      <c r="M44" s="2" t="str">
        <f t="shared" si="100"/>
        <v xml:space="preserve">      -</v>
      </c>
      <c r="N44" s="2" t="str">
        <f t="shared" si="100"/>
        <v xml:space="preserve">      -</v>
      </c>
      <c r="O44" s="2" t="str">
        <f t="shared" si="100"/>
        <v xml:space="preserve">      -</v>
      </c>
      <c r="P44" s="6" t="str">
        <f t="shared" si="100"/>
        <v xml:space="preserve">      -</v>
      </c>
      <c r="Q44" s="5" t="str">
        <f t="shared" si="100"/>
        <v xml:space="preserve">      -</v>
      </c>
      <c r="R44" s="2" t="str">
        <f t="shared" si="100"/>
        <v xml:space="preserve">      -</v>
      </c>
      <c r="S44" s="2" t="str">
        <f t="shared" si="100"/>
        <v xml:space="preserve">      -</v>
      </c>
      <c r="T44" s="2" t="str">
        <f t="shared" si="100"/>
        <v xml:space="preserve">      -</v>
      </c>
      <c r="U44" s="6" t="str">
        <f t="shared" si="100"/>
        <v xml:space="preserve">      -</v>
      </c>
      <c r="V44" s="5" t="str">
        <f t="shared" ref="V44:Z44" si="101">IF(V42=0,"      -",MAX(V2:V41))</f>
        <v xml:space="preserve">      -</v>
      </c>
      <c r="W44" s="2" t="str">
        <f t="shared" si="101"/>
        <v xml:space="preserve">      -</v>
      </c>
      <c r="X44" s="2" t="str">
        <f t="shared" si="101"/>
        <v xml:space="preserve">      -</v>
      </c>
      <c r="Y44" s="2" t="str">
        <f t="shared" si="101"/>
        <v xml:space="preserve">      -</v>
      </c>
      <c r="Z44" s="6" t="str">
        <f t="shared" si="101"/>
        <v xml:space="preserve">      -</v>
      </c>
      <c r="AA44" s="5" t="str">
        <f t="shared" ref="AA44:AE44" si="102">IF(AA42=0,"      -",MAX(AA2:AA41))</f>
        <v xml:space="preserve">      -</v>
      </c>
      <c r="AB44" s="2" t="str">
        <f t="shared" si="102"/>
        <v xml:space="preserve">      -</v>
      </c>
      <c r="AC44" s="2" t="str">
        <f t="shared" si="102"/>
        <v xml:space="preserve">      -</v>
      </c>
      <c r="AD44" s="2" t="str">
        <f t="shared" si="102"/>
        <v xml:space="preserve">      -</v>
      </c>
      <c r="AE44" s="6" t="str">
        <f t="shared" si="102"/>
        <v xml:space="preserve">      -</v>
      </c>
      <c r="AF44" s="5" t="str">
        <f t="shared" ref="AF44:AJ44" si="103">IF(AF42=0,"      -",MAX(AF2:AF41))</f>
        <v xml:space="preserve">      -</v>
      </c>
      <c r="AG44" s="2" t="str">
        <f t="shared" si="103"/>
        <v xml:space="preserve">      -</v>
      </c>
      <c r="AH44" s="2" t="str">
        <f t="shared" si="103"/>
        <v xml:space="preserve">      -</v>
      </c>
      <c r="AI44" s="2" t="str">
        <f t="shared" si="103"/>
        <v xml:space="preserve">      -</v>
      </c>
      <c r="AJ44" s="6" t="str">
        <f t="shared" si="103"/>
        <v xml:space="preserve">      -</v>
      </c>
      <c r="AK44" s="5" t="str">
        <f t="shared" ref="AK44:AO44" si="104">IF(AK42=0,"      -",MAX(AK2:AK41))</f>
        <v xml:space="preserve">      -</v>
      </c>
      <c r="AL44" s="2" t="str">
        <f t="shared" si="104"/>
        <v xml:space="preserve">      -</v>
      </c>
      <c r="AM44" s="2" t="str">
        <f t="shared" si="104"/>
        <v xml:space="preserve">      -</v>
      </c>
      <c r="AN44" s="2" t="str">
        <f t="shared" si="104"/>
        <v xml:space="preserve">      -</v>
      </c>
      <c r="AO44" s="6" t="str">
        <f t="shared" si="104"/>
        <v xml:space="preserve">      -</v>
      </c>
      <c r="AP44" s="5" t="str">
        <f t="shared" ref="AP44:AT44" si="105">IF(AP42=0,"      -",MAX(AP2:AP41))</f>
        <v xml:space="preserve">      -</v>
      </c>
      <c r="AQ44" s="2" t="str">
        <f t="shared" si="105"/>
        <v xml:space="preserve">      -</v>
      </c>
      <c r="AR44" s="2" t="str">
        <f t="shared" si="105"/>
        <v xml:space="preserve">      -</v>
      </c>
      <c r="AS44" s="2" t="str">
        <f t="shared" si="105"/>
        <v xml:space="preserve">      -</v>
      </c>
      <c r="AT44" s="6" t="str">
        <f t="shared" si="105"/>
        <v xml:space="preserve">      -</v>
      </c>
      <c r="AU44" s="5" t="str">
        <f t="shared" ref="AU44:AY44" si="106">IF(AU42=0,"      -",MAX(AU2:AU41))</f>
        <v xml:space="preserve">      -</v>
      </c>
      <c r="AV44" s="2" t="str">
        <f t="shared" si="106"/>
        <v xml:space="preserve">      -</v>
      </c>
      <c r="AW44" s="2" t="str">
        <f t="shared" si="106"/>
        <v xml:space="preserve">      -</v>
      </c>
      <c r="AX44" s="2" t="str">
        <f t="shared" si="106"/>
        <v xml:space="preserve">      -</v>
      </c>
      <c r="AY44" s="6" t="str">
        <f t="shared" si="106"/>
        <v xml:space="preserve">      -</v>
      </c>
      <c r="AZ44" s="5" t="str">
        <f t="shared" ref="AZ44:BD44" si="107">IF(AZ42=0,"      -",MAX(AZ2:AZ41))</f>
        <v xml:space="preserve">      -</v>
      </c>
      <c r="BA44" s="2" t="str">
        <f t="shared" si="107"/>
        <v xml:space="preserve">      -</v>
      </c>
      <c r="BB44" s="2" t="str">
        <f t="shared" si="107"/>
        <v xml:space="preserve">      -</v>
      </c>
      <c r="BC44" s="2" t="str">
        <f t="shared" si="107"/>
        <v xml:space="preserve">      -</v>
      </c>
      <c r="BD44" s="6" t="str">
        <f t="shared" si="107"/>
        <v xml:space="preserve">      -</v>
      </c>
      <c r="BE44" s="5" t="str">
        <f t="shared" ref="BE44:BI44" si="108">IF(BE42=0,"      -",MAX(BE2:BE41))</f>
        <v xml:space="preserve">      -</v>
      </c>
      <c r="BF44" s="2" t="str">
        <f t="shared" si="108"/>
        <v xml:space="preserve">      -</v>
      </c>
      <c r="BG44" s="2" t="str">
        <f t="shared" si="108"/>
        <v xml:space="preserve">      -</v>
      </c>
      <c r="BH44" s="2" t="str">
        <f t="shared" si="108"/>
        <v xml:space="preserve">      -</v>
      </c>
      <c r="BI44" s="6" t="str">
        <f t="shared" si="108"/>
        <v xml:space="preserve">      -</v>
      </c>
      <c r="BJ44" s="5" t="str">
        <f t="shared" ref="BJ44:BN44" si="109">IF(BJ42=0,"      -",MAX(BJ2:BJ41))</f>
        <v xml:space="preserve">      -</v>
      </c>
      <c r="BK44" s="2" t="str">
        <f t="shared" si="109"/>
        <v xml:space="preserve">      -</v>
      </c>
      <c r="BL44" s="2" t="str">
        <f t="shared" si="109"/>
        <v xml:space="preserve">      -</v>
      </c>
      <c r="BM44" s="2" t="str">
        <f t="shared" si="109"/>
        <v xml:space="preserve">      -</v>
      </c>
      <c r="BN44" s="6" t="str">
        <f t="shared" si="109"/>
        <v xml:space="preserve">      -</v>
      </c>
      <c r="BO44" s="5" t="str">
        <f t="shared" ref="BO44:BS44" si="110">IF(BO42=0,"      -",MAX(BO2:BO41))</f>
        <v xml:space="preserve">      -</v>
      </c>
      <c r="BP44" s="2" t="str">
        <f t="shared" si="110"/>
        <v xml:space="preserve">      -</v>
      </c>
      <c r="BQ44" s="2" t="str">
        <f t="shared" si="110"/>
        <v xml:space="preserve">      -</v>
      </c>
      <c r="BR44" s="2" t="str">
        <f t="shared" si="110"/>
        <v xml:space="preserve">      -</v>
      </c>
      <c r="BS44" s="6" t="str">
        <f t="shared" si="110"/>
        <v xml:space="preserve">      -</v>
      </c>
      <c r="BT44" s="5" t="str">
        <f t="shared" ref="BT44:BX44" si="111">IF(BT42=0,"      -",MAX(BT2:BT41))</f>
        <v xml:space="preserve">      -</v>
      </c>
      <c r="BU44" s="2" t="str">
        <f t="shared" si="111"/>
        <v xml:space="preserve">      -</v>
      </c>
      <c r="BV44" s="2" t="str">
        <f t="shared" si="111"/>
        <v xml:space="preserve">      -</v>
      </c>
      <c r="BW44" s="2" t="str">
        <f t="shared" si="111"/>
        <v xml:space="preserve">      -</v>
      </c>
      <c r="BX44" s="6" t="str">
        <f t="shared" si="111"/>
        <v xml:space="preserve">      -</v>
      </c>
      <c r="BY44" s="5" t="str">
        <f t="shared" ref="BY44:CC44" si="112">IF(BY42=0,"      -",MAX(BY2:BY41))</f>
        <v xml:space="preserve">      -</v>
      </c>
      <c r="BZ44" s="2" t="str">
        <f t="shared" si="112"/>
        <v xml:space="preserve">      -</v>
      </c>
      <c r="CA44" s="2" t="str">
        <f t="shared" si="112"/>
        <v xml:space="preserve">      -</v>
      </c>
      <c r="CB44" s="2" t="str">
        <f t="shared" si="112"/>
        <v xml:space="preserve">      -</v>
      </c>
      <c r="CC44" s="6" t="str">
        <f t="shared" si="112"/>
        <v xml:space="preserve">      -</v>
      </c>
      <c r="CD44" s="5" t="str">
        <f t="shared" ref="CD44:CH44" si="113">IF(CD42=0,"      -",MAX(CD2:CD41))</f>
        <v xml:space="preserve">      -</v>
      </c>
      <c r="CE44" s="2" t="str">
        <f t="shared" si="113"/>
        <v xml:space="preserve">      -</v>
      </c>
      <c r="CF44" s="2" t="str">
        <f t="shared" si="113"/>
        <v xml:space="preserve">      -</v>
      </c>
      <c r="CG44" s="2" t="str">
        <f t="shared" si="113"/>
        <v xml:space="preserve">      -</v>
      </c>
      <c r="CH44" s="6" t="str">
        <f t="shared" si="113"/>
        <v xml:space="preserve">      -</v>
      </c>
      <c r="CI44" s="5" t="str">
        <f t="shared" ref="CI44:CM44" si="114">IF(CI42=0,"      -",MAX(CI2:CI41))</f>
        <v xml:space="preserve">      -</v>
      </c>
      <c r="CJ44" s="2" t="str">
        <f t="shared" si="114"/>
        <v xml:space="preserve">      -</v>
      </c>
      <c r="CK44" s="2" t="str">
        <f t="shared" si="114"/>
        <v xml:space="preserve">      -</v>
      </c>
      <c r="CL44" s="2" t="str">
        <f t="shared" si="114"/>
        <v xml:space="preserve">      -</v>
      </c>
      <c r="CM44" s="6" t="str">
        <f t="shared" si="114"/>
        <v xml:space="preserve">      -</v>
      </c>
      <c r="CN44" s="5" t="str">
        <f t="shared" ref="CN44:CR44" si="115">IF(CN42=0,"      -",MAX(CN2:CN41))</f>
        <v xml:space="preserve">      -</v>
      </c>
      <c r="CO44" s="2" t="str">
        <f t="shared" si="115"/>
        <v xml:space="preserve">      -</v>
      </c>
      <c r="CP44" s="2" t="str">
        <f t="shared" si="115"/>
        <v xml:space="preserve">      -</v>
      </c>
      <c r="CQ44" s="2" t="str">
        <f t="shared" si="115"/>
        <v xml:space="preserve">      -</v>
      </c>
      <c r="CR44" s="6" t="str">
        <f t="shared" si="115"/>
        <v xml:space="preserve">      -</v>
      </c>
      <c r="CS44" s="5" t="str">
        <f t="shared" ref="CS44:CW44" si="116">IF(CS42=0,"      -",MAX(CS2:CS41))</f>
        <v xml:space="preserve">      -</v>
      </c>
      <c r="CT44" s="2" t="str">
        <f t="shared" si="116"/>
        <v xml:space="preserve">      -</v>
      </c>
      <c r="CU44" s="2" t="str">
        <f t="shared" si="116"/>
        <v xml:space="preserve">      -</v>
      </c>
      <c r="CV44" s="2" t="str">
        <f t="shared" si="116"/>
        <v xml:space="preserve">      -</v>
      </c>
      <c r="CW44" s="6" t="str">
        <f t="shared" si="116"/>
        <v xml:space="preserve">      -</v>
      </c>
      <c r="CX44" s="5" t="str">
        <f t="shared" ref="CX44:DB44" si="117">IF(CX42=0,"      -",MAX(CX2:CX41))</f>
        <v xml:space="preserve">      -</v>
      </c>
      <c r="CY44" s="2" t="str">
        <f t="shared" si="117"/>
        <v xml:space="preserve">      -</v>
      </c>
      <c r="CZ44" s="2" t="str">
        <f t="shared" si="117"/>
        <v xml:space="preserve">      -</v>
      </c>
      <c r="DA44" s="2" t="str">
        <f t="shared" si="117"/>
        <v xml:space="preserve">      -</v>
      </c>
      <c r="DB44" s="6" t="str">
        <f t="shared" si="117"/>
        <v xml:space="preserve">      -</v>
      </c>
      <c r="DC44" s="5" t="str">
        <f t="shared" ref="DC44:DG44" si="118">IF(DC42=0,"      -",MAX(DC2:DC41))</f>
        <v xml:space="preserve">      -</v>
      </c>
      <c r="DD44" s="2" t="str">
        <f t="shared" si="118"/>
        <v xml:space="preserve">      -</v>
      </c>
      <c r="DE44" s="2" t="str">
        <f t="shared" si="118"/>
        <v xml:space="preserve">      -</v>
      </c>
      <c r="DF44" s="2" t="str">
        <f t="shared" si="118"/>
        <v xml:space="preserve">      -</v>
      </c>
      <c r="DG44" s="6" t="str">
        <f t="shared" si="118"/>
        <v xml:space="preserve">      -</v>
      </c>
      <c r="DH44" s="5" t="str">
        <f t="shared" ref="DH44:DL44" si="119">IF(DH42=0,"      -",MAX(DH2:DH41))</f>
        <v xml:space="preserve">      -</v>
      </c>
      <c r="DI44" s="2" t="str">
        <f t="shared" si="119"/>
        <v xml:space="preserve">      -</v>
      </c>
      <c r="DJ44" s="2" t="str">
        <f t="shared" si="119"/>
        <v xml:space="preserve">      -</v>
      </c>
      <c r="DK44" s="2" t="str">
        <f t="shared" si="119"/>
        <v xml:space="preserve">      -</v>
      </c>
      <c r="DL44" s="6" t="str">
        <f t="shared" si="119"/>
        <v xml:space="preserve">      -</v>
      </c>
      <c r="DM44" s="5" t="str">
        <f t="shared" ref="DM44:DQ44" si="120">IF(DM42=0,"      -",MAX(DM2:DM41))</f>
        <v xml:space="preserve">      -</v>
      </c>
      <c r="DN44" s="2" t="str">
        <f t="shared" si="120"/>
        <v xml:space="preserve">      -</v>
      </c>
      <c r="DO44" s="2" t="str">
        <f t="shared" si="120"/>
        <v xml:space="preserve">      -</v>
      </c>
      <c r="DP44" s="2" t="str">
        <f t="shared" si="120"/>
        <v xml:space="preserve">      -</v>
      </c>
      <c r="DQ44" s="6" t="str">
        <f t="shared" si="120"/>
        <v xml:space="preserve">      -</v>
      </c>
      <c r="DR44" s="5" t="str">
        <f t="shared" ref="DR44:DV44" si="121">IF(DR42=0,"      -",MAX(DR2:DR41))</f>
        <v xml:space="preserve">      -</v>
      </c>
      <c r="DS44" s="2" t="str">
        <f t="shared" si="121"/>
        <v xml:space="preserve">      -</v>
      </c>
      <c r="DT44" s="2" t="str">
        <f t="shared" si="121"/>
        <v xml:space="preserve">      -</v>
      </c>
      <c r="DU44" s="2" t="str">
        <f t="shared" si="121"/>
        <v xml:space="preserve">      -</v>
      </c>
      <c r="DV44" s="6" t="str">
        <f t="shared" si="121"/>
        <v xml:space="preserve">      -</v>
      </c>
      <c r="DW44" s="5" t="str">
        <f t="shared" ref="DW44:EA44" si="122">IF(DW42=0,"      -",MAX(DW2:DW41))</f>
        <v xml:space="preserve">      -</v>
      </c>
      <c r="DX44" s="2" t="str">
        <f t="shared" si="122"/>
        <v xml:space="preserve">      -</v>
      </c>
      <c r="DY44" s="2" t="str">
        <f t="shared" si="122"/>
        <v xml:space="preserve">      -</v>
      </c>
      <c r="DZ44" s="2" t="str">
        <f t="shared" si="122"/>
        <v xml:space="preserve">      -</v>
      </c>
      <c r="EA44" s="6" t="str">
        <f t="shared" si="122"/>
        <v xml:space="preserve">      -</v>
      </c>
      <c r="EB44" s="5" t="str">
        <f t="shared" ref="EB44:EF44" si="123">IF(EB42=0,"      -",MAX(EB2:EB41))</f>
        <v xml:space="preserve">      -</v>
      </c>
      <c r="EC44" s="2" t="str">
        <f t="shared" si="123"/>
        <v xml:space="preserve">      -</v>
      </c>
      <c r="ED44" s="2" t="str">
        <f t="shared" si="123"/>
        <v xml:space="preserve">      -</v>
      </c>
      <c r="EE44" s="2" t="str">
        <f t="shared" si="123"/>
        <v xml:space="preserve">      -</v>
      </c>
      <c r="EF44" s="6" t="str">
        <f t="shared" si="123"/>
        <v xml:space="preserve">      -</v>
      </c>
      <c r="EG44" s="5" t="str">
        <f t="shared" ref="EG44:EK44" si="124">IF(EG42=0,"      -",MAX(EG2:EG41))</f>
        <v xml:space="preserve">      -</v>
      </c>
      <c r="EH44" s="2" t="str">
        <f t="shared" si="124"/>
        <v xml:space="preserve">      -</v>
      </c>
      <c r="EI44" s="2" t="str">
        <f t="shared" si="124"/>
        <v xml:space="preserve">      -</v>
      </c>
      <c r="EJ44" s="2" t="str">
        <f t="shared" si="124"/>
        <v xml:space="preserve">      -</v>
      </c>
      <c r="EK44" s="6" t="str">
        <f t="shared" si="124"/>
        <v xml:space="preserve">      -</v>
      </c>
      <c r="EL44" s="5" t="str">
        <f t="shared" ref="EL44:EP44" si="125">IF(EL42=0,"      -",MAX(EL2:EL41))</f>
        <v xml:space="preserve">      -</v>
      </c>
      <c r="EM44" s="2" t="str">
        <f t="shared" si="125"/>
        <v xml:space="preserve">      -</v>
      </c>
      <c r="EN44" s="2" t="str">
        <f t="shared" si="125"/>
        <v xml:space="preserve">      -</v>
      </c>
      <c r="EO44" s="2" t="str">
        <f t="shared" si="125"/>
        <v xml:space="preserve">      -</v>
      </c>
      <c r="EP44" s="6" t="str">
        <f t="shared" si="125"/>
        <v xml:space="preserve">      -</v>
      </c>
      <c r="EQ44" s="5" t="str">
        <f t="shared" ref="EQ44:EU44" si="126">IF(EQ42=0,"      -",MAX(EQ2:EQ41))</f>
        <v xml:space="preserve">      -</v>
      </c>
      <c r="ER44" s="2" t="str">
        <f t="shared" si="126"/>
        <v xml:space="preserve">      -</v>
      </c>
      <c r="ES44" s="2" t="str">
        <f t="shared" si="126"/>
        <v xml:space="preserve">      -</v>
      </c>
      <c r="ET44" s="2" t="str">
        <f t="shared" si="126"/>
        <v xml:space="preserve">      -</v>
      </c>
      <c r="EU44" s="6" t="str">
        <f t="shared" si="126"/>
        <v xml:space="preserve">      -</v>
      </c>
      <c r="EV44" s="5" t="str">
        <f t="shared" ref="EV44:EZ44" si="127">IF(EV42=0,"      -",MAX(EV2:EV41))</f>
        <v xml:space="preserve">      -</v>
      </c>
      <c r="EW44" s="2" t="str">
        <f t="shared" si="127"/>
        <v xml:space="preserve">      -</v>
      </c>
      <c r="EX44" s="2" t="str">
        <f t="shared" si="127"/>
        <v xml:space="preserve">      -</v>
      </c>
      <c r="EY44" s="2" t="str">
        <f t="shared" si="127"/>
        <v xml:space="preserve">      -</v>
      </c>
      <c r="EZ44" s="6" t="str">
        <f t="shared" si="127"/>
        <v xml:space="preserve">      -</v>
      </c>
      <c r="FA44" s="5" t="str">
        <f t="shared" ref="FA44:FE44" si="128">IF(FA42=0,"      -",MAX(FA2:FA41))</f>
        <v xml:space="preserve">      -</v>
      </c>
      <c r="FB44" s="2" t="str">
        <f t="shared" si="128"/>
        <v xml:space="preserve">      -</v>
      </c>
      <c r="FC44" s="2" t="str">
        <f t="shared" si="128"/>
        <v xml:space="preserve">      -</v>
      </c>
      <c r="FD44" s="2" t="str">
        <f t="shared" si="128"/>
        <v xml:space="preserve">      -</v>
      </c>
      <c r="FE44" s="6" t="str">
        <f t="shared" si="128"/>
        <v xml:space="preserve">      -</v>
      </c>
      <c r="FF44" s="5" t="str">
        <f t="shared" ref="FF44:FJ44" si="129">IF(FF42=0,"      -",MAX(FF2:FF41))</f>
        <v xml:space="preserve">      -</v>
      </c>
      <c r="FG44" s="2" t="str">
        <f t="shared" si="129"/>
        <v xml:space="preserve">      -</v>
      </c>
      <c r="FH44" s="2" t="str">
        <f t="shared" si="129"/>
        <v xml:space="preserve">      -</v>
      </c>
      <c r="FI44" s="2" t="str">
        <f t="shared" si="129"/>
        <v xml:space="preserve">      -</v>
      </c>
      <c r="FJ44" s="6" t="str">
        <f t="shared" si="129"/>
        <v xml:space="preserve">      -</v>
      </c>
      <c r="FK44" s="5" t="str">
        <f t="shared" ref="FK44:FO44" si="130">IF(FK42=0,"      -",MAX(FK2:FK41))</f>
        <v xml:space="preserve">      -</v>
      </c>
      <c r="FL44" s="2" t="str">
        <f t="shared" si="130"/>
        <v xml:space="preserve">      -</v>
      </c>
      <c r="FM44" s="2" t="str">
        <f t="shared" si="130"/>
        <v xml:space="preserve">      -</v>
      </c>
      <c r="FN44" s="2" t="str">
        <f t="shared" si="130"/>
        <v xml:space="preserve">      -</v>
      </c>
      <c r="FO44" s="6" t="str">
        <f t="shared" si="130"/>
        <v xml:space="preserve">      -</v>
      </c>
      <c r="FP44" s="5" t="str">
        <f t="shared" ref="FP44:FT44" si="131">IF(FP42=0,"      -",MAX(FP2:FP41))</f>
        <v xml:space="preserve">      -</v>
      </c>
      <c r="FQ44" s="2" t="str">
        <f t="shared" si="131"/>
        <v xml:space="preserve">      -</v>
      </c>
      <c r="FR44" s="2" t="str">
        <f t="shared" si="131"/>
        <v xml:space="preserve">      -</v>
      </c>
      <c r="FS44" s="2" t="str">
        <f t="shared" si="131"/>
        <v xml:space="preserve">      -</v>
      </c>
      <c r="FT44" s="6" t="str">
        <f t="shared" si="131"/>
        <v xml:space="preserve">      -</v>
      </c>
      <c r="FU44" s="5" t="str">
        <f t="shared" ref="FU44:FY44" si="132">IF(FU42=0,"      -",MAX(FU2:FU41))</f>
        <v xml:space="preserve">      -</v>
      </c>
      <c r="FV44" s="2" t="str">
        <f t="shared" si="132"/>
        <v xml:space="preserve">      -</v>
      </c>
      <c r="FW44" s="2" t="str">
        <f t="shared" si="132"/>
        <v xml:space="preserve">      -</v>
      </c>
      <c r="FX44" s="2" t="str">
        <f t="shared" si="132"/>
        <v xml:space="preserve">      -</v>
      </c>
      <c r="FY44" s="6" t="str">
        <f t="shared" si="132"/>
        <v xml:space="preserve">      -</v>
      </c>
      <c r="FZ44" s="5" t="str">
        <f t="shared" ref="FZ44:GD44" si="133">IF(FZ42=0,"      -",MAX(FZ2:FZ41))</f>
        <v xml:space="preserve">      -</v>
      </c>
      <c r="GA44" s="2" t="str">
        <f t="shared" si="133"/>
        <v xml:space="preserve">      -</v>
      </c>
      <c r="GB44" s="2" t="str">
        <f t="shared" si="133"/>
        <v xml:space="preserve">      -</v>
      </c>
      <c r="GC44" s="2" t="str">
        <f t="shared" si="133"/>
        <v xml:space="preserve">      -</v>
      </c>
      <c r="GD44" s="6" t="str">
        <f t="shared" si="133"/>
        <v xml:space="preserve">      -</v>
      </c>
      <c r="GE44" s="115"/>
    </row>
    <row r="45" spans="1:187" x14ac:dyDescent="0.2">
      <c r="A45" s="19" t="s">
        <v>117</v>
      </c>
      <c r="B45" s="5" t="str">
        <f t="shared" ref="B45:U45" si="134">IF(B42=0,"      -",MIN(B2:B41))</f>
        <v xml:space="preserve">      -</v>
      </c>
      <c r="C45" s="2" t="str">
        <f t="shared" si="134"/>
        <v xml:space="preserve">      -</v>
      </c>
      <c r="D45" s="2" t="str">
        <f t="shared" si="134"/>
        <v xml:space="preserve">      -</v>
      </c>
      <c r="E45" s="2" t="str">
        <f t="shared" si="134"/>
        <v xml:space="preserve">      -</v>
      </c>
      <c r="F45" s="59" t="str">
        <f t="shared" si="134"/>
        <v xml:space="preserve">      -</v>
      </c>
      <c r="G45" s="5" t="str">
        <f t="shared" si="134"/>
        <v xml:space="preserve">      -</v>
      </c>
      <c r="H45" s="2" t="str">
        <f t="shared" si="134"/>
        <v xml:space="preserve">      -</v>
      </c>
      <c r="I45" s="2" t="str">
        <f t="shared" si="134"/>
        <v xml:space="preserve">      -</v>
      </c>
      <c r="J45" s="2" t="str">
        <f t="shared" si="134"/>
        <v xml:space="preserve">      -</v>
      </c>
      <c r="K45" s="6" t="str">
        <f t="shared" si="134"/>
        <v xml:space="preserve">      -</v>
      </c>
      <c r="L45" s="5" t="str">
        <f t="shared" si="134"/>
        <v xml:space="preserve">      -</v>
      </c>
      <c r="M45" s="2" t="str">
        <f t="shared" si="134"/>
        <v xml:space="preserve">      -</v>
      </c>
      <c r="N45" s="2" t="str">
        <f t="shared" si="134"/>
        <v xml:space="preserve">      -</v>
      </c>
      <c r="O45" s="2" t="str">
        <f t="shared" si="134"/>
        <v xml:space="preserve">      -</v>
      </c>
      <c r="P45" s="6" t="str">
        <f t="shared" si="134"/>
        <v xml:space="preserve">      -</v>
      </c>
      <c r="Q45" s="5" t="str">
        <f t="shared" si="134"/>
        <v xml:space="preserve">      -</v>
      </c>
      <c r="R45" s="2" t="str">
        <f t="shared" si="134"/>
        <v xml:space="preserve">      -</v>
      </c>
      <c r="S45" s="2" t="str">
        <f t="shared" si="134"/>
        <v xml:space="preserve">      -</v>
      </c>
      <c r="T45" s="2" t="str">
        <f t="shared" si="134"/>
        <v xml:space="preserve">      -</v>
      </c>
      <c r="U45" s="6" t="str">
        <f t="shared" si="134"/>
        <v xml:space="preserve">      -</v>
      </c>
      <c r="V45" s="5" t="str">
        <f t="shared" ref="V45:Z45" si="135">IF(V42=0,"      -",MIN(V2:V41))</f>
        <v xml:space="preserve">      -</v>
      </c>
      <c r="W45" s="2" t="str">
        <f t="shared" si="135"/>
        <v xml:space="preserve">      -</v>
      </c>
      <c r="X45" s="2" t="str">
        <f t="shared" si="135"/>
        <v xml:space="preserve">      -</v>
      </c>
      <c r="Y45" s="2" t="str">
        <f t="shared" si="135"/>
        <v xml:space="preserve">      -</v>
      </c>
      <c r="Z45" s="6" t="str">
        <f t="shared" si="135"/>
        <v xml:space="preserve">      -</v>
      </c>
      <c r="AA45" s="5" t="str">
        <f t="shared" ref="AA45:AE45" si="136">IF(AA42=0,"      -",MIN(AA2:AA41))</f>
        <v xml:space="preserve">      -</v>
      </c>
      <c r="AB45" s="2" t="str">
        <f t="shared" si="136"/>
        <v xml:space="preserve">      -</v>
      </c>
      <c r="AC45" s="2" t="str">
        <f t="shared" si="136"/>
        <v xml:space="preserve">      -</v>
      </c>
      <c r="AD45" s="2" t="str">
        <f t="shared" si="136"/>
        <v xml:space="preserve">      -</v>
      </c>
      <c r="AE45" s="6" t="str">
        <f t="shared" si="136"/>
        <v xml:space="preserve">      -</v>
      </c>
      <c r="AF45" s="5" t="str">
        <f t="shared" ref="AF45:AJ45" si="137">IF(AF42=0,"      -",MIN(AF2:AF41))</f>
        <v xml:space="preserve">      -</v>
      </c>
      <c r="AG45" s="2" t="str">
        <f t="shared" si="137"/>
        <v xml:space="preserve">      -</v>
      </c>
      <c r="AH45" s="2" t="str">
        <f t="shared" si="137"/>
        <v xml:space="preserve">      -</v>
      </c>
      <c r="AI45" s="2" t="str">
        <f t="shared" si="137"/>
        <v xml:space="preserve">      -</v>
      </c>
      <c r="AJ45" s="6" t="str">
        <f t="shared" si="137"/>
        <v xml:space="preserve">      -</v>
      </c>
      <c r="AK45" s="5" t="str">
        <f t="shared" ref="AK45:AO45" si="138">IF(AK42=0,"      -",MIN(AK2:AK41))</f>
        <v xml:space="preserve">      -</v>
      </c>
      <c r="AL45" s="2" t="str">
        <f t="shared" si="138"/>
        <v xml:space="preserve">      -</v>
      </c>
      <c r="AM45" s="2" t="str">
        <f t="shared" si="138"/>
        <v xml:space="preserve">      -</v>
      </c>
      <c r="AN45" s="2" t="str">
        <f t="shared" si="138"/>
        <v xml:space="preserve">      -</v>
      </c>
      <c r="AO45" s="6" t="str">
        <f t="shared" si="138"/>
        <v xml:space="preserve">      -</v>
      </c>
      <c r="AP45" s="5" t="str">
        <f t="shared" ref="AP45:AT45" si="139">IF(AP42=0,"      -",MIN(AP2:AP41))</f>
        <v xml:space="preserve">      -</v>
      </c>
      <c r="AQ45" s="2" t="str">
        <f t="shared" si="139"/>
        <v xml:space="preserve">      -</v>
      </c>
      <c r="AR45" s="2" t="str">
        <f t="shared" si="139"/>
        <v xml:space="preserve">      -</v>
      </c>
      <c r="AS45" s="2" t="str">
        <f t="shared" si="139"/>
        <v xml:space="preserve">      -</v>
      </c>
      <c r="AT45" s="6" t="str">
        <f t="shared" si="139"/>
        <v xml:space="preserve">      -</v>
      </c>
      <c r="AU45" s="5" t="str">
        <f t="shared" ref="AU45:AY45" si="140">IF(AU42=0,"      -",MIN(AU2:AU41))</f>
        <v xml:space="preserve">      -</v>
      </c>
      <c r="AV45" s="2" t="str">
        <f t="shared" si="140"/>
        <v xml:space="preserve">      -</v>
      </c>
      <c r="AW45" s="2" t="str">
        <f t="shared" si="140"/>
        <v xml:space="preserve">      -</v>
      </c>
      <c r="AX45" s="2" t="str">
        <f t="shared" si="140"/>
        <v xml:space="preserve">      -</v>
      </c>
      <c r="AY45" s="6" t="str">
        <f t="shared" si="140"/>
        <v xml:space="preserve">      -</v>
      </c>
      <c r="AZ45" s="5" t="str">
        <f t="shared" ref="AZ45:BD45" si="141">IF(AZ42=0,"      -",MIN(AZ2:AZ41))</f>
        <v xml:space="preserve">      -</v>
      </c>
      <c r="BA45" s="2" t="str">
        <f t="shared" si="141"/>
        <v xml:space="preserve">      -</v>
      </c>
      <c r="BB45" s="2" t="str">
        <f t="shared" si="141"/>
        <v xml:space="preserve">      -</v>
      </c>
      <c r="BC45" s="2" t="str">
        <f t="shared" si="141"/>
        <v xml:space="preserve">      -</v>
      </c>
      <c r="BD45" s="6" t="str">
        <f t="shared" si="141"/>
        <v xml:space="preserve">      -</v>
      </c>
      <c r="BE45" s="5" t="str">
        <f t="shared" ref="BE45:BI45" si="142">IF(BE42=0,"      -",MIN(BE2:BE41))</f>
        <v xml:space="preserve">      -</v>
      </c>
      <c r="BF45" s="2" t="str">
        <f t="shared" si="142"/>
        <v xml:space="preserve">      -</v>
      </c>
      <c r="BG45" s="2" t="str">
        <f t="shared" si="142"/>
        <v xml:space="preserve">      -</v>
      </c>
      <c r="BH45" s="2" t="str">
        <f t="shared" si="142"/>
        <v xml:space="preserve">      -</v>
      </c>
      <c r="BI45" s="6" t="str">
        <f t="shared" si="142"/>
        <v xml:space="preserve">      -</v>
      </c>
      <c r="BJ45" s="5" t="str">
        <f t="shared" ref="BJ45:BN45" si="143">IF(BJ42=0,"      -",MIN(BJ2:BJ41))</f>
        <v xml:space="preserve">      -</v>
      </c>
      <c r="BK45" s="2" t="str">
        <f t="shared" si="143"/>
        <v xml:space="preserve">      -</v>
      </c>
      <c r="BL45" s="2" t="str">
        <f t="shared" si="143"/>
        <v xml:space="preserve">      -</v>
      </c>
      <c r="BM45" s="2" t="str">
        <f t="shared" si="143"/>
        <v xml:space="preserve">      -</v>
      </c>
      <c r="BN45" s="6" t="str">
        <f t="shared" si="143"/>
        <v xml:space="preserve">      -</v>
      </c>
      <c r="BO45" s="5" t="str">
        <f t="shared" ref="BO45:BS45" si="144">IF(BO42=0,"      -",MIN(BO2:BO41))</f>
        <v xml:space="preserve">      -</v>
      </c>
      <c r="BP45" s="2" t="str">
        <f t="shared" si="144"/>
        <v xml:space="preserve">      -</v>
      </c>
      <c r="BQ45" s="2" t="str">
        <f t="shared" si="144"/>
        <v xml:space="preserve">      -</v>
      </c>
      <c r="BR45" s="2" t="str">
        <f t="shared" si="144"/>
        <v xml:space="preserve">      -</v>
      </c>
      <c r="BS45" s="6" t="str">
        <f t="shared" si="144"/>
        <v xml:space="preserve">      -</v>
      </c>
      <c r="BT45" s="5" t="str">
        <f t="shared" ref="BT45:BX45" si="145">IF(BT42=0,"      -",MIN(BT2:BT41))</f>
        <v xml:space="preserve">      -</v>
      </c>
      <c r="BU45" s="2" t="str">
        <f t="shared" si="145"/>
        <v xml:space="preserve">      -</v>
      </c>
      <c r="BV45" s="2" t="str">
        <f t="shared" si="145"/>
        <v xml:space="preserve">      -</v>
      </c>
      <c r="BW45" s="2" t="str">
        <f t="shared" si="145"/>
        <v xml:space="preserve">      -</v>
      </c>
      <c r="BX45" s="6" t="str">
        <f t="shared" si="145"/>
        <v xml:space="preserve">      -</v>
      </c>
      <c r="BY45" s="5" t="str">
        <f t="shared" ref="BY45:CC45" si="146">IF(BY42=0,"      -",MIN(BY2:BY41))</f>
        <v xml:space="preserve">      -</v>
      </c>
      <c r="BZ45" s="2" t="str">
        <f t="shared" si="146"/>
        <v xml:space="preserve">      -</v>
      </c>
      <c r="CA45" s="2" t="str">
        <f t="shared" si="146"/>
        <v xml:space="preserve">      -</v>
      </c>
      <c r="CB45" s="2" t="str">
        <f t="shared" si="146"/>
        <v xml:space="preserve">      -</v>
      </c>
      <c r="CC45" s="6" t="str">
        <f t="shared" si="146"/>
        <v xml:space="preserve">      -</v>
      </c>
      <c r="CD45" s="5" t="str">
        <f t="shared" ref="CD45:CH45" si="147">IF(CD42=0,"      -",MIN(CD2:CD41))</f>
        <v xml:space="preserve">      -</v>
      </c>
      <c r="CE45" s="2" t="str">
        <f t="shared" si="147"/>
        <v xml:space="preserve">      -</v>
      </c>
      <c r="CF45" s="2" t="str">
        <f t="shared" si="147"/>
        <v xml:space="preserve">      -</v>
      </c>
      <c r="CG45" s="2" t="str">
        <f t="shared" si="147"/>
        <v xml:space="preserve">      -</v>
      </c>
      <c r="CH45" s="6" t="str">
        <f t="shared" si="147"/>
        <v xml:space="preserve">      -</v>
      </c>
      <c r="CI45" s="5" t="str">
        <f t="shared" ref="CI45:CM45" si="148">IF(CI42=0,"      -",MIN(CI2:CI41))</f>
        <v xml:space="preserve">      -</v>
      </c>
      <c r="CJ45" s="2" t="str">
        <f t="shared" si="148"/>
        <v xml:space="preserve">      -</v>
      </c>
      <c r="CK45" s="2" t="str">
        <f t="shared" si="148"/>
        <v xml:space="preserve">      -</v>
      </c>
      <c r="CL45" s="2" t="str">
        <f t="shared" si="148"/>
        <v xml:space="preserve">      -</v>
      </c>
      <c r="CM45" s="6" t="str">
        <f t="shared" si="148"/>
        <v xml:space="preserve">      -</v>
      </c>
      <c r="CN45" s="5" t="str">
        <f t="shared" ref="CN45:CR45" si="149">IF(CN42=0,"      -",MIN(CN2:CN41))</f>
        <v xml:space="preserve">      -</v>
      </c>
      <c r="CO45" s="2" t="str">
        <f t="shared" si="149"/>
        <v xml:space="preserve">      -</v>
      </c>
      <c r="CP45" s="2" t="str">
        <f t="shared" si="149"/>
        <v xml:space="preserve">      -</v>
      </c>
      <c r="CQ45" s="2" t="str">
        <f t="shared" si="149"/>
        <v xml:space="preserve">      -</v>
      </c>
      <c r="CR45" s="6" t="str">
        <f t="shared" si="149"/>
        <v xml:space="preserve">      -</v>
      </c>
      <c r="CS45" s="5" t="str">
        <f t="shared" ref="CS45:CW45" si="150">IF(CS42=0,"      -",MIN(CS2:CS41))</f>
        <v xml:space="preserve">      -</v>
      </c>
      <c r="CT45" s="2" t="str">
        <f t="shared" si="150"/>
        <v xml:space="preserve">      -</v>
      </c>
      <c r="CU45" s="2" t="str">
        <f t="shared" si="150"/>
        <v xml:space="preserve">      -</v>
      </c>
      <c r="CV45" s="2" t="str">
        <f t="shared" si="150"/>
        <v xml:space="preserve">      -</v>
      </c>
      <c r="CW45" s="6" t="str">
        <f t="shared" si="150"/>
        <v xml:space="preserve">      -</v>
      </c>
      <c r="CX45" s="5" t="str">
        <f t="shared" ref="CX45:DB45" si="151">IF(CX42=0,"      -",MIN(CX2:CX41))</f>
        <v xml:space="preserve">      -</v>
      </c>
      <c r="CY45" s="2" t="str">
        <f t="shared" si="151"/>
        <v xml:space="preserve">      -</v>
      </c>
      <c r="CZ45" s="2" t="str">
        <f t="shared" si="151"/>
        <v xml:space="preserve">      -</v>
      </c>
      <c r="DA45" s="2" t="str">
        <f t="shared" si="151"/>
        <v xml:space="preserve">      -</v>
      </c>
      <c r="DB45" s="6" t="str">
        <f t="shared" si="151"/>
        <v xml:space="preserve">      -</v>
      </c>
      <c r="DC45" s="5" t="str">
        <f t="shared" ref="DC45:DG45" si="152">IF(DC42=0,"      -",MIN(DC2:DC41))</f>
        <v xml:space="preserve">      -</v>
      </c>
      <c r="DD45" s="2" t="str">
        <f t="shared" si="152"/>
        <v xml:space="preserve">      -</v>
      </c>
      <c r="DE45" s="2" t="str">
        <f t="shared" si="152"/>
        <v xml:space="preserve">      -</v>
      </c>
      <c r="DF45" s="2" t="str">
        <f t="shared" si="152"/>
        <v xml:space="preserve">      -</v>
      </c>
      <c r="DG45" s="6" t="str">
        <f t="shared" si="152"/>
        <v xml:space="preserve">      -</v>
      </c>
      <c r="DH45" s="5" t="str">
        <f t="shared" ref="DH45:DL45" si="153">IF(DH42=0,"      -",MIN(DH2:DH41))</f>
        <v xml:space="preserve">      -</v>
      </c>
      <c r="DI45" s="2" t="str">
        <f t="shared" si="153"/>
        <v xml:space="preserve">      -</v>
      </c>
      <c r="DJ45" s="2" t="str">
        <f t="shared" si="153"/>
        <v xml:space="preserve">      -</v>
      </c>
      <c r="DK45" s="2" t="str">
        <f t="shared" si="153"/>
        <v xml:space="preserve">      -</v>
      </c>
      <c r="DL45" s="6" t="str">
        <f t="shared" si="153"/>
        <v xml:space="preserve">      -</v>
      </c>
      <c r="DM45" s="5" t="str">
        <f t="shared" ref="DM45:DQ45" si="154">IF(DM42=0,"      -",MIN(DM2:DM41))</f>
        <v xml:space="preserve">      -</v>
      </c>
      <c r="DN45" s="2" t="str">
        <f t="shared" si="154"/>
        <v xml:space="preserve">      -</v>
      </c>
      <c r="DO45" s="2" t="str">
        <f t="shared" si="154"/>
        <v xml:space="preserve">      -</v>
      </c>
      <c r="DP45" s="2" t="str">
        <f t="shared" si="154"/>
        <v xml:space="preserve">      -</v>
      </c>
      <c r="DQ45" s="6" t="str">
        <f t="shared" si="154"/>
        <v xml:space="preserve">      -</v>
      </c>
      <c r="DR45" s="5" t="str">
        <f t="shared" ref="DR45:DV45" si="155">IF(DR42=0,"      -",MIN(DR2:DR41))</f>
        <v xml:space="preserve">      -</v>
      </c>
      <c r="DS45" s="2" t="str">
        <f t="shared" si="155"/>
        <v xml:space="preserve">      -</v>
      </c>
      <c r="DT45" s="2" t="str">
        <f t="shared" si="155"/>
        <v xml:space="preserve">      -</v>
      </c>
      <c r="DU45" s="2" t="str">
        <f t="shared" si="155"/>
        <v xml:space="preserve">      -</v>
      </c>
      <c r="DV45" s="6" t="str">
        <f t="shared" si="155"/>
        <v xml:space="preserve">      -</v>
      </c>
      <c r="DW45" s="5" t="str">
        <f t="shared" ref="DW45:EA45" si="156">IF(DW42=0,"      -",MIN(DW2:DW41))</f>
        <v xml:space="preserve">      -</v>
      </c>
      <c r="DX45" s="2" t="str">
        <f t="shared" si="156"/>
        <v xml:space="preserve">      -</v>
      </c>
      <c r="DY45" s="2" t="str">
        <f t="shared" si="156"/>
        <v xml:space="preserve">      -</v>
      </c>
      <c r="DZ45" s="2" t="str">
        <f t="shared" si="156"/>
        <v xml:space="preserve">      -</v>
      </c>
      <c r="EA45" s="6" t="str">
        <f t="shared" si="156"/>
        <v xml:space="preserve">      -</v>
      </c>
      <c r="EB45" s="5" t="str">
        <f t="shared" ref="EB45:EF45" si="157">IF(EB42=0,"      -",MIN(EB2:EB41))</f>
        <v xml:space="preserve">      -</v>
      </c>
      <c r="EC45" s="2" t="str">
        <f t="shared" si="157"/>
        <v xml:space="preserve">      -</v>
      </c>
      <c r="ED45" s="2" t="str">
        <f t="shared" si="157"/>
        <v xml:space="preserve">      -</v>
      </c>
      <c r="EE45" s="2" t="str">
        <f t="shared" si="157"/>
        <v xml:space="preserve">      -</v>
      </c>
      <c r="EF45" s="6" t="str">
        <f t="shared" si="157"/>
        <v xml:space="preserve">      -</v>
      </c>
      <c r="EG45" s="5" t="str">
        <f t="shared" ref="EG45:EK45" si="158">IF(EG42=0,"      -",MIN(EG2:EG41))</f>
        <v xml:space="preserve">      -</v>
      </c>
      <c r="EH45" s="2" t="str">
        <f t="shared" si="158"/>
        <v xml:space="preserve">      -</v>
      </c>
      <c r="EI45" s="2" t="str">
        <f t="shared" si="158"/>
        <v xml:space="preserve">      -</v>
      </c>
      <c r="EJ45" s="2" t="str">
        <f t="shared" si="158"/>
        <v xml:space="preserve">      -</v>
      </c>
      <c r="EK45" s="6" t="str">
        <f t="shared" si="158"/>
        <v xml:space="preserve">      -</v>
      </c>
      <c r="EL45" s="5" t="str">
        <f t="shared" ref="EL45:EP45" si="159">IF(EL42=0,"      -",MIN(EL2:EL41))</f>
        <v xml:space="preserve">      -</v>
      </c>
      <c r="EM45" s="2" t="str">
        <f t="shared" si="159"/>
        <v xml:space="preserve">      -</v>
      </c>
      <c r="EN45" s="2" t="str">
        <f t="shared" si="159"/>
        <v xml:space="preserve">      -</v>
      </c>
      <c r="EO45" s="2" t="str">
        <f t="shared" si="159"/>
        <v xml:space="preserve">      -</v>
      </c>
      <c r="EP45" s="6" t="str">
        <f t="shared" si="159"/>
        <v xml:space="preserve">      -</v>
      </c>
      <c r="EQ45" s="5" t="str">
        <f t="shared" ref="EQ45:EU45" si="160">IF(EQ42=0,"      -",MIN(EQ2:EQ41))</f>
        <v xml:space="preserve">      -</v>
      </c>
      <c r="ER45" s="2" t="str">
        <f t="shared" si="160"/>
        <v xml:space="preserve">      -</v>
      </c>
      <c r="ES45" s="2" t="str">
        <f t="shared" si="160"/>
        <v xml:space="preserve">      -</v>
      </c>
      <c r="ET45" s="2" t="str">
        <f t="shared" si="160"/>
        <v xml:space="preserve">      -</v>
      </c>
      <c r="EU45" s="6" t="str">
        <f t="shared" si="160"/>
        <v xml:space="preserve">      -</v>
      </c>
      <c r="EV45" s="5" t="str">
        <f t="shared" ref="EV45:EZ45" si="161">IF(EV42=0,"      -",MIN(EV2:EV41))</f>
        <v xml:space="preserve">      -</v>
      </c>
      <c r="EW45" s="2" t="str">
        <f t="shared" si="161"/>
        <v xml:space="preserve">      -</v>
      </c>
      <c r="EX45" s="2" t="str">
        <f t="shared" si="161"/>
        <v xml:space="preserve">      -</v>
      </c>
      <c r="EY45" s="2" t="str">
        <f t="shared" si="161"/>
        <v xml:space="preserve">      -</v>
      </c>
      <c r="EZ45" s="6" t="str">
        <f t="shared" si="161"/>
        <v xml:space="preserve">      -</v>
      </c>
      <c r="FA45" s="5" t="str">
        <f t="shared" ref="FA45:FE45" si="162">IF(FA42=0,"      -",MIN(FA2:FA41))</f>
        <v xml:space="preserve">      -</v>
      </c>
      <c r="FB45" s="2" t="str">
        <f t="shared" si="162"/>
        <v xml:space="preserve">      -</v>
      </c>
      <c r="FC45" s="2" t="str">
        <f t="shared" si="162"/>
        <v xml:space="preserve">      -</v>
      </c>
      <c r="FD45" s="2" t="str">
        <f t="shared" si="162"/>
        <v xml:space="preserve">      -</v>
      </c>
      <c r="FE45" s="6" t="str">
        <f t="shared" si="162"/>
        <v xml:space="preserve">      -</v>
      </c>
      <c r="FF45" s="5" t="str">
        <f t="shared" ref="FF45:FJ45" si="163">IF(FF42=0,"      -",MIN(FF2:FF41))</f>
        <v xml:space="preserve">      -</v>
      </c>
      <c r="FG45" s="2" t="str">
        <f t="shared" si="163"/>
        <v xml:space="preserve">      -</v>
      </c>
      <c r="FH45" s="2" t="str">
        <f t="shared" si="163"/>
        <v xml:space="preserve">      -</v>
      </c>
      <c r="FI45" s="2" t="str">
        <f t="shared" si="163"/>
        <v xml:space="preserve">      -</v>
      </c>
      <c r="FJ45" s="6" t="str">
        <f t="shared" si="163"/>
        <v xml:space="preserve">      -</v>
      </c>
      <c r="FK45" s="5" t="str">
        <f t="shared" ref="FK45:FO45" si="164">IF(FK42=0,"      -",MIN(FK2:FK41))</f>
        <v xml:space="preserve">      -</v>
      </c>
      <c r="FL45" s="2" t="str">
        <f t="shared" si="164"/>
        <v xml:space="preserve">      -</v>
      </c>
      <c r="FM45" s="2" t="str">
        <f t="shared" si="164"/>
        <v xml:space="preserve">      -</v>
      </c>
      <c r="FN45" s="2" t="str">
        <f t="shared" si="164"/>
        <v xml:space="preserve">      -</v>
      </c>
      <c r="FO45" s="6" t="str">
        <f t="shared" si="164"/>
        <v xml:space="preserve">      -</v>
      </c>
      <c r="FP45" s="5" t="str">
        <f t="shared" ref="FP45:FT45" si="165">IF(FP42=0,"      -",MIN(FP2:FP41))</f>
        <v xml:space="preserve">      -</v>
      </c>
      <c r="FQ45" s="2" t="str">
        <f t="shared" si="165"/>
        <v xml:space="preserve">      -</v>
      </c>
      <c r="FR45" s="2" t="str">
        <f t="shared" si="165"/>
        <v xml:space="preserve">      -</v>
      </c>
      <c r="FS45" s="2" t="str">
        <f t="shared" si="165"/>
        <v xml:space="preserve">      -</v>
      </c>
      <c r="FT45" s="6" t="str">
        <f t="shared" si="165"/>
        <v xml:space="preserve">      -</v>
      </c>
      <c r="FU45" s="5" t="str">
        <f t="shared" ref="FU45:FY45" si="166">IF(FU42=0,"      -",MIN(FU2:FU41))</f>
        <v xml:space="preserve">      -</v>
      </c>
      <c r="FV45" s="2" t="str">
        <f t="shared" si="166"/>
        <v xml:space="preserve">      -</v>
      </c>
      <c r="FW45" s="2" t="str">
        <f t="shared" si="166"/>
        <v xml:space="preserve">      -</v>
      </c>
      <c r="FX45" s="2" t="str">
        <f t="shared" si="166"/>
        <v xml:space="preserve">      -</v>
      </c>
      <c r="FY45" s="6" t="str">
        <f t="shared" si="166"/>
        <v xml:space="preserve">      -</v>
      </c>
      <c r="FZ45" s="5" t="str">
        <f t="shared" ref="FZ45:GD45" si="167">IF(FZ42=0,"      -",MIN(FZ2:FZ41))</f>
        <v xml:space="preserve">      -</v>
      </c>
      <c r="GA45" s="2" t="str">
        <f t="shared" si="167"/>
        <v xml:space="preserve">      -</v>
      </c>
      <c r="GB45" s="2" t="str">
        <f t="shared" si="167"/>
        <v xml:space="preserve">      -</v>
      </c>
      <c r="GC45" s="2" t="str">
        <f t="shared" si="167"/>
        <v xml:space="preserve">      -</v>
      </c>
      <c r="GD45" s="6" t="str">
        <f t="shared" si="167"/>
        <v xml:space="preserve">      -</v>
      </c>
      <c r="GE45" s="115"/>
    </row>
    <row r="46" spans="1:187" x14ac:dyDescent="0.2">
      <c r="A46" s="19" t="s">
        <v>371</v>
      </c>
      <c r="B46" s="43" t="str">
        <f t="shared" ref="B46:U46" si="168">IF(OR(B42=1,B42=0),"      -",STDEV(B2:B41))</f>
        <v xml:space="preserve">      -</v>
      </c>
      <c r="C46" s="41" t="str">
        <f t="shared" si="168"/>
        <v xml:space="preserve">      -</v>
      </c>
      <c r="D46" s="41" t="str">
        <f t="shared" si="168"/>
        <v xml:space="preserve">      -</v>
      </c>
      <c r="E46" s="41" t="str">
        <f t="shared" si="168"/>
        <v xml:space="preserve">      -</v>
      </c>
      <c r="F46" s="60" t="str">
        <f t="shared" si="168"/>
        <v xml:space="preserve">      -</v>
      </c>
      <c r="G46" s="43" t="str">
        <f t="shared" si="168"/>
        <v xml:space="preserve">      -</v>
      </c>
      <c r="H46" s="41" t="str">
        <f t="shared" si="168"/>
        <v xml:space="preserve">      -</v>
      </c>
      <c r="I46" s="41" t="str">
        <f t="shared" si="168"/>
        <v xml:space="preserve">      -</v>
      </c>
      <c r="J46" s="41" t="str">
        <f t="shared" si="168"/>
        <v xml:space="preserve">      -</v>
      </c>
      <c r="K46" s="42" t="str">
        <f t="shared" si="168"/>
        <v xml:space="preserve">      -</v>
      </c>
      <c r="L46" s="43" t="str">
        <f t="shared" si="168"/>
        <v xml:space="preserve">      -</v>
      </c>
      <c r="M46" s="41" t="str">
        <f t="shared" si="168"/>
        <v xml:space="preserve">      -</v>
      </c>
      <c r="N46" s="41" t="str">
        <f t="shared" si="168"/>
        <v xml:space="preserve">      -</v>
      </c>
      <c r="O46" s="41" t="str">
        <f t="shared" si="168"/>
        <v xml:space="preserve">      -</v>
      </c>
      <c r="P46" s="42" t="str">
        <f t="shared" si="168"/>
        <v xml:space="preserve">      -</v>
      </c>
      <c r="Q46" s="43" t="str">
        <f t="shared" si="168"/>
        <v xml:space="preserve">      -</v>
      </c>
      <c r="R46" s="41" t="str">
        <f t="shared" si="168"/>
        <v xml:space="preserve">      -</v>
      </c>
      <c r="S46" s="41" t="str">
        <f t="shared" si="168"/>
        <v xml:space="preserve">      -</v>
      </c>
      <c r="T46" s="41" t="str">
        <f t="shared" si="168"/>
        <v xml:space="preserve">      -</v>
      </c>
      <c r="U46" s="42" t="str">
        <f t="shared" si="168"/>
        <v xml:space="preserve">      -</v>
      </c>
      <c r="V46" s="43" t="str">
        <f t="shared" ref="V46:Z46" si="169">IF(OR(V42=1,V42=0),"      -",STDEV(V2:V41))</f>
        <v xml:space="preserve">      -</v>
      </c>
      <c r="W46" s="41" t="str">
        <f t="shared" si="169"/>
        <v xml:space="preserve">      -</v>
      </c>
      <c r="X46" s="41" t="str">
        <f t="shared" si="169"/>
        <v xml:space="preserve">      -</v>
      </c>
      <c r="Y46" s="41" t="str">
        <f t="shared" si="169"/>
        <v xml:space="preserve">      -</v>
      </c>
      <c r="Z46" s="42" t="str">
        <f t="shared" si="169"/>
        <v xml:space="preserve">      -</v>
      </c>
      <c r="AA46" s="43" t="str">
        <f t="shared" ref="AA46:AE46" si="170">IF(OR(AA42=1,AA42=0),"      -",STDEV(AA2:AA41))</f>
        <v xml:space="preserve">      -</v>
      </c>
      <c r="AB46" s="41" t="str">
        <f t="shared" si="170"/>
        <v xml:space="preserve">      -</v>
      </c>
      <c r="AC46" s="41" t="str">
        <f t="shared" si="170"/>
        <v xml:space="preserve">      -</v>
      </c>
      <c r="AD46" s="41" t="str">
        <f t="shared" si="170"/>
        <v xml:space="preserve">      -</v>
      </c>
      <c r="AE46" s="42" t="str">
        <f t="shared" si="170"/>
        <v xml:space="preserve">      -</v>
      </c>
      <c r="AF46" s="43" t="str">
        <f t="shared" ref="AF46:AJ46" si="171">IF(OR(AF42=1,AF42=0),"      -",STDEV(AF2:AF41))</f>
        <v xml:space="preserve">      -</v>
      </c>
      <c r="AG46" s="41" t="str">
        <f t="shared" si="171"/>
        <v xml:space="preserve">      -</v>
      </c>
      <c r="AH46" s="41" t="str">
        <f t="shared" si="171"/>
        <v xml:space="preserve">      -</v>
      </c>
      <c r="AI46" s="41" t="str">
        <f t="shared" si="171"/>
        <v xml:space="preserve">      -</v>
      </c>
      <c r="AJ46" s="42" t="str">
        <f t="shared" si="171"/>
        <v xml:space="preserve">      -</v>
      </c>
      <c r="AK46" s="43" t="str">
        <f t="shared" ref="AK46:AO46" si="172">IF(OR(AK42=1,AK42=0),"      -",STDEV(AK2:AK41))</f>
        <v xml:space="preserve">      -</v>
      </c>
      <c r="AL46" s="41" t="str">
        <f t="shared" si="172"/>
        <v xml:space="preserve">      -</v>
      </c>
      <c r="AM46" s="41" t="str">
        <f t="shared" si="172"/>
        <v xml:space="preserve">      -</v>
      </c>
      <c r="AN46" s="41" t="str">
        <f t="shared" si="172"/>
        <v xml:space="preserve">      -</v>
      </c>
      <c r="AO46" s="42" t="str">
        <f t="shared" si="172"/>
        <v xml:space="preserve">      -</v>
      </c>
      <c r="AP46" s="43" t="str">
        <f t="shared" ref="AP46:AT46" si="173">IF(OR(AP42=1,AP42=0),"      -",STDEV(AP2:AP41))</f>
        <v xml:space="preserve">      -</v>
      </c>
      <c r="AQ46" s="41" t="str">
        <f t="shared" si="173"/>
        <v xml:space="preserve">      -</v>
      </c>
      <c r="AR46" s="41" t="str">
        <f t="shared" si="173"/>
        <v xml:space="preserve">      -</v>
      </c>
      <c r="AS46" s="41" t="str">
        <f t="shared" si="173"/>
        <v xml:space="preserve">      -</v>
      </c>
      <c r="AT46" s="42" t="str">
        <f t="shared" si="173"/>
        <v xml:space="preserve">      -</v>
      </c>
      <c r="AU46" s="43" t="str">
        <f t="shared" ref="AU46:AY46" si="174">IF(OR(AU42=1,AU42=0),"      -",STDEV(AU2:AU41))</f>
        <v xml:space="preserve">      -</v>
      </c>
      <c r="AV46" s="41" t="str">
        <f t="shared" si="174"/>
        <v xml:space="preserve">      -</v>
      </c>
      <c r="AW46" s="41" t="str">
        <f t="shared" si="174"/>
        <v xml:space="preserve">      -</v>
      </c>
      <c r="AX46" s="41" t="str">
        <f t="shared" si="174"/>
        <v xml:space="preserve">      -</v>
      </c>
      <c r="AY46" s="42" t="str">
        <f t="shared" si="174"/>
        <v xml:space="preserve">      -</v>
      </c>
      <c r="AZ46" s="43" t="str">
        <f t="shared" ref="AZ46:BD46" si="175">IF(OR(AZ42=1,AZ42=0),"      -",STDEV(AZ2:AZ41))</f>
        <v xml:space="preserve">      -</v>
      </c>
      <c r="BA46" s="41" t="str">
        <f t="shared" si="175"/>
        <v xml:space="preserve">      -</v>
      </c>
      <c r="BB46" s="41" t="str">
        <f t="shared" si="175"/>
        <v xml:space="preserve">      -</v>
      </c>
      <c r="BC46" s="41" t="str">
        <f t="shared" si="175"/>
        <v xml:space="preserve">      -</v>
      </c>
      <c r="BD46" s="42" t="str">
        <f t="shared" si="175"/>
        <v xml:space="preserve">      -</v>
      </c>
      <c r="BE46" s="43" t="str">
        <f t="shared" ref="BE46:BI46" si="176">IF(OR(BE42=1,BE42=0),"      -",STDEV(BE2:BE41))</f>
        <v xml:space="preserve">      -</v>
      </c>
      <c r="BF46" s="41" t="str">
        <f t="shared" si="176"/>
        <v xml:space="preserve">      -</v>
      </c>
      <c r="BG46" s="41" t="str">
        <f t="shared" si="176"/>
        <v xml:space="preserve">      -</v>
      </c>
      <c r="BH46" s="41" t="str">
        <f t="shared" si="176"/>
        <v xml:space="preserve">      -</v>
      </c>
      <c r="BI46" s="42" t="str">
        <f t="shared" si="176"/>
        <v xml:space="preserve">      -</v>
      </c>
      <c r="BJ46" s="43" t="str">
        <f t="shared" ref="BJ46:BN46" si="177">IF(OR(BJ42=1,BJ42=0),"      -",STDEV(BJ2:BJ41))</f>
        <v xml:space="preserve">      -</v>
      </c>
      <c r="BK46" s="41" t="str">
        <f t="shared" si="177"/>
        <v xml:space="preserve">      -</v>
      </c>
      <c r="BL46" s="41" t="str">
        <f t="shared" si="177"/>
        <v xml:space="preserve">      -</v>
      </c>
      <c r="BM46" s="41" t="str">
        <f t="shared" si="177"/>
        <v xml:space="preserve">      -</v>
      </c>
      <c r="BN46" s="42" t="str">
        <f t="shared" si="177"/>
        <v xml:space="preserve">      -</v>
      </c>
      <c r="BO46" s="43" t="str">
        <f t="shared" ref="BO46:BS46" si="178">IF(OR(BO42=1,BO42=0),"      -",STDEV(BO2:BO41))</f>
        <v xml:space="preserve">      -</v>
      </c>
      <c r="BP46" s="41" t="str">
        <f t="shared" si="178"/>
        <v xml:space="preserve">      -</v>
      </c>
      <c r="BQ46" s="41" t="str">
        <f t="shared" si="178"/>
        <v xml:space="preserve">      -</v>
      </c>
      <c r="BR46" s="41" t="str">
        <f t="shared" si="178"/>
        <v xml:space="preserve">      -</v>
      </c>
      <c r="BS46" s="42" t="str">
        <f t="shared" si="178"/>
        <v xml:space="preserve">      -</v>
      </c>
      <c r="BT46" s="43" t="str">
        <f t="shared" ref="BT46:BX46" si="179">IF(OR(BT42=1,BT42=0),"      -",STDEV(BT2:BT41))</f>
        <v xml:space="preserve">      -</v>
      </c>
      <c r="BU46" s="41" t="str">
        <f t="shared" si="179"/>
        <v xml:space="preserve">      -</v>
      </c>
      <c r="BV46" s="41" t="str">
        <f t="shared" si="179"/>
        <v xml:space="preserve">      -</v>
      </c>
      <c r="BW46" s="41" t="str">
        <f t="shared" si="179"/>
        <v xml:space="preserve">      -</v>
      </c>
      <c r="BX46" s="42" t="str">
        <f t="shared" si="179"/>
        <v xml:space="preserve">      -</v>
      </c>
      <c r="BY46" s="43" t="str">
        <f t="shared" ref="BY46:CC46" si="180">IF(OR(BY42=1,BY42=0),"      -",STDEV(BY2:BY41))</f>
        <v xml:space="preserve">      -</v>
      </c>
      <c r="BZ46" s="41" t="str">
        <f t="shared" si="180"/>
        <v xml:space="preserve">      -</v>
      </c>
      <c r="CA46" s="41" t="str">
        <f t="shared" si="180"/>
        <v xml:space="preserve">      -</v>
      </c>
      <c r="CB46" s="41" t="str">
        <f t="shared" si="180"/>
        <v xml:space="preserve">      -</v>
      </c>
      <c r="CC46" s="42" t="str">
        <f t="shared" si="180"/>
        <v xml:space="preserve">      -</v>
      </c>
      <c r="CD46" s="43" t="str">
        <f t="shared" ref="CD46:CH46" si="181">IF(OR(CD42=1,CD42=0),"      -",STDEV(CD2:CD41))</f>
        <v xml:space="preserve">      -</v>
      </c>
      <c r="CE46" s="41" t="str">
        <f t="shared" si="181"/>
        <v xml:space="preserve">      -</v>
      </c>
      <c r="CF46" s="41" t="str">
        <f t="shared" si="181"/>
        <v xml:space="preserve">      -</v>
      </c>
      <c r="CG46" s="41" t="str">
        <f t="shared" si="181"/>
        <v xml:space="preserve">      -</v>
      </c>
      <c r="CH46" s="42" t="str">
        <f t="shared" si="181"/>
        <v xml:space="preserve">      -</v>
      </c>
      <c r="CI46" s="43" t="str">
        <f t="shared" ref="CI46:CM46" si="182">IF(OR(CI42=1,CI42=0),"      -",STDEV(CI2:CI41))</f>
        <v xml:space="preserve">      -</v>
      </c>
      <c r="CJ46" s="41" t="str">
        <f t="shared" si="182"/>
        <v xml:space="preserve">      -</v>
      </c>
      <c r="CK46" s="41" t="str">
        <f t="shared" si="182"/>
        <v xml:space="preserve">      -</v>
      </c>
      <c r="CL46" s="41" t="str">
        <f t="shared" si="182"/>
        <v xml:space="preserve">      -</v>
      </c>
      <c r="CM46" s="42" t="str">
        <f t="shared" si="182"/>
        <v xml:space="preserve">      -</v>
      </c>
      <c r="CN46" s="43" t="str">
        <f t="shared" ref="CN46:CR46" si="183">IF(OR(CN42=1,CN42=0),"      -",STDEV(CN2:CN41))</f>
        <v xml:space="preserve">      -</v>
      </c>
      <c r="CO46" s="41" t="str">
        <f t="shared" si="183"/>
        <v xml:space="preserve">      -</v>
      </c>
      <c r="CP46" s="41" t="str">
        <f t="shared" si="183"/>
        <v xml:space="preserve">      -</v>
      </c>
      <c r="CQ46" s="41" t="str">
        <f t="shared" si="183"/>
        <v xml:space="preserve">      -</v>
      </c>
      <c r="CR46" s="42" t="str">
        <f t="shared" si="183"/>
        <v xml:space="preserve">      -</v>
      </c>
      <c r="CS46" s="43" t="str">
        <f t="shared" ref="CS46:CW46" si="184">IF(OR(CS42=1,CS42=0),"      -",STDEV(CS2:CS41))</f>
        <v xml:space="preserve">      -</v>
      </c>
      <c r="CT46" s="41" t="str">
        <f t="shared" si="184"/>
        <v xml:space="preserve">      -</v>
      </c>
      <c r="CU46" s="41" t="str">
        <f t="shared" si="184"/>
        <v xml:space="preserve">      -</v>
      </c>
      <c r="CV46" s="41" t="str">
        <f t="shared" si="184"/>
        <v xml:space="preserve">      -</v>
      </c>
      <c r="CW46" s="42" t="str">
        <f t="shared" si="184"/>
        <v xml:space="preserve">      -</v>
      </c>
      <c r="CX46" s="43" t="str">
        <f t="shared" ref="CX46:DB46" si="185">IF(OR(CX42=1,CX42=0),"      -",STDEV(CX2:CX41))</f>
        <v xml:space="preserve">      -</v>
      </c>
      <c r="CY46" s="41" t="str">
        <f t="shared" si="185"/>
        <v xml:space="preserve">      -</v>
      </c>
      <c r="CZ46" s="41" t="str">
        <f t="shared" si="185"/>
        <v xml:space="preserve">      -</v>
      </c>
      <c r="DA46" s="41" t="str">
        <f t="shared" si="185"/>
        <v xml:space="preserve">      -</v>
      </c>
      <c r="DB46" s="42" t="str">
        <f t="shared" si="185"/>
        <v xml:space="preserve">      -</v>
      </c>
      <c r="DC46" s="43" t="str">
        <f t="shared" ref="DC46:DG46" si="186">IF(OR(DC42=1,DC42=0),"      -",STDEV(DC2:DC41))</f>
        <v xml:space="preserve">      -</v>
      </c>
      <c r="DD46" s="41" t="str">
        <f t="shared" si="186"/>
        <v xml:space="preserve">      -</v>
      </c>
      <c r="DE46" s="41" t="str">
        <f t="shared" si="186"/>
        <v xml:space="preserve">      -</v>
      </c>
      <c r="DF46" s="41" t="str">
        <f t="shared" si="186"/>
        <v xml:space="preserve">      -</v>
      </c>
      <c r="DG46" s="42" t="str">
        <f t="shared" si="186"/>
        <v xml:space="preserve">      -</v>
      </c>
      <c r="DH46" s="43" t="str">
        <f t="shared" ref="DH46:DL46" si="187">IF(OR(DH42=1,DH42=0),"      -",STDEV(DH2:DH41))</f>
        <v xml:space="preserve">      -</v>
      </c>
      <c r="DI46" s="41" t="str">
        <f t="shared" si="187"/>
        <v xml:space="preserve">      -</v>
      </c>
      <c r="DJ46" s="41" t="str">
        <f t="shared" si="187"/>
        <v xml:space="preserve">      -</v>
      </c>
      <c r="DK46" s="41" t="str">
        <f t="shared" si="187"/>
        <v xml:space="preserve">      -</v>
      </c>
      <c r="DL46" s="42" t="str">
        <f t="shared" si="187"/>
        <v xml:space="preserve">      -</v>
      </c>
      <c r="DM46" s="43" t="str">
        <f t="shared" ref="DM46:DQ46" si="188">IF(OR(DM42=1,DM42=0),"      -",STDEV(DM2:DM41))</f>
        <v xml:space="preserve">      -</v>
      </c>
      <c r="DN46" s="41" t="str">
        <f t="shared" si="188"/>
        <v xml:space="preserve">      -</v>
      </c>
      <c r="DO46" s="41" t="str">
        <f t="shared" si="188"/>
        <v xml:space="preserve">      -</v>
      </c>
      <c r="DP46" s="41" t="str">
        <f t="shared" si="188"/>
        <v xml:space="preserve">      -</v>
      </c>
      <c r="DQ46" s="42" t="str">
        <f t="shared" si="188"/>
        <v xml:space="preserve">      -</v>
      </c>
      <c r="DR46" s="43" t="str">
        <f t="shared" ref="DR46:DV46" si="189">IF(OR(DR42=1,DR42=0),"      -",STDEV(DR2:DR41))</f>
        <v xml:space="preserve">      -</v>
      </c>
      <c r="DS46" s="41" t="str">
        <f t="shared" si="189"/>
        <v xml:space="preserve">      -</v>
      </c>
      <c r="DT46" s="41" t="str">
        <f t="shared" si="189"/>
        <v xml:space="preserve">      -</v>
      </c>
      <c r="DU46" s="41" t="str">
        <f t="shared" si="189"/>
        <v xml:space="preserve">      -</v>
      </c>
      <c r="DV46" s="42" t="str">
        <f t="shared" si="189"/>
        <v xml:space="preserve">      -</v>
      </c>
      <c r="DW46" s="43" t="str">
        <f t="shared" ref="DW46:EA46" si="190">IF(OR(DW42=1,DW42=0),"      -",STDEV(DW2:DW41))</f>
        <v xml:space="preserve">      -</v>
      </c>
      <c r="DX46" s="41" t="str">
        <f t="shared" si="190"/>
        <v xml:space="preserve">      -</v>
      </c>
      <c r="DY46" s="41" t="str">
        <f t="shared" si="190"/>
        <v xml:space="preserve">      -</v>
      </c>
      <c r="DZ46" s="41" t="str">
        <f t="shared" si="190"/>
        <v xml:space="preserve">      -</v>
      </c>
      <c r="EA46" s="42" t="str">
        <f t="shared" si="190"/>
        <v xml:space="preserve">      -</v>
      </c>
      <c r="EB46" s="43" t="str">
        <f t="shared" ref="EB46:EF46" si="191">IF(OR(EB42=1,EB42=0),"      -",STDEV(EB2:EB41))</f>
        <v xml:space="preserve">      -</v>
      </c>
      <c r="EC46" s="41" t="str">
        <f t="shared" si="191"/>
        <v xml:space="preserve">      -</v>
      </c>
      <c r="ED46" s="41" t="str">
        <f t="shared" si="191"/>
        <v xml:space="preserve">      -</v>
      </c>
      <c r="EE46" s="41" t="str">
        <f t="shared" si="191"/>
        <v xml:space="preserve">      -</v>
      </c>
      <c r="EF46" s="42" t="str">
        <f t="shared" si="191"/>
        <v xml:space="preserve">      -</v>
      </c>
      <c r="EG46" s="43" t="str">
        <f t="shared" ref="EG46:EK46" si="192">IF(OR(EG42=1,EG42=0),"      -",STDEV(EG2:EG41))</f>
        <v xml:space="preserve">      -</v>
      </c>
      <c r="EH46" s="41" t="str">
        <f t="shared" si="192"/>
        <v xml:space="preserve">      -</v>
      </c>
      <c r="EI46" s="41" t="str">
        <f t="shared" si="192"/>
        <v xml:space="preserve">      -</v>
      </c>
      <c r="EJ46" s="41" t="str">
        <f t="shared" si="192"/>
        <v xml:space="preserve">      -</v>
      </c>
      <c r="EK46" s="42" t="str">
        <f t="shared" si="192"/>
        <v xml:space="preserve">      -</v>
      </c>
      <c r="EL46" s="43" t="str">
        <f t="shared" ref="EL46:EP46" si="193">IF(OR(EL42=1,EL42=0),"      -",STDEV(EL2:EL41))</f>
        <v xml:space="preserve">      -</v>
      </c>
      <c r="EM46" s="41" t="str">
        <f t="shared" si="193"/>
        <v xml:space="preserve">      -</v>
      </c>
      <c r="EN46" s="41" t="str">
        <f t="shared" si="193"/>
        <v xml:space="preserve">      -</v>
      </c>
      <c r="EO46" s="41" t="str">
        <f t="shared" si="193"/>
        <v xml:space="preserve">      -</v>
      </c>
      <c r="EP46" s="42" t="str">
        <f t="shared" si="193"/>
        <v xml:space="preserve">      -</v>
      </c>
      <c r="EQ46" s="43" t="str">
        <f t="shared" ref="EQ46:EU46" si="194">IF(OR(EQ42=1,EQ42=0),"      -",STDEV(EQ2:EQ41))</f>
        <v xml:space="preserve">      -</v>
      </c>
      <c r="ER46" s="41" t="str">
        <f t="shared" si="194"/>
        <v xml:space="preserve">      -</v>
      </c>
      <c r="ES46" s="41" t="str">
        <f t="shared" si="194"/>
        <v xml:space="preserve">      -</v>
      </c>
      <c r="ET46" s="41" t="str">
        <f t="shared" si="194"/>
        <v xml:space="preserve">      -</v>
      </c>
      <c r="EU46" s="42" t="str">
        <f t="shared" si="194"/>
        <v xml:space="preserve">      -</v>
      </c>
      <c r="EV46" s="43" t="str">
        <f t="shared" ref="EV46:EZ46" si="195">IF(OR(EV42=1,EV42=0),"      -",STDEV(EV2:EV41))</f>
        <v xml:space="preserve">      -</v>
      </c>
      <c r="EW46" s="41" t="str">
        <f t="shared" si="195"/>
        <v xml:space="preserve">      -</v>
      </c>
      <c r="EX46" s="41" t="str">
        <f t="shared" si="195"/>
        <v xml:space="preserve">      -</v>
      </c>
      <c r="EY46" s="41" t="str">
        <f t="shared" si="195"/>
        <v xml:space="preserve">      -</v>
      </c>
      <c r="EZ46" s="42" t="str">
        <f t="shared" si="195"/>
        <v xml:space="preserve">      -</v>
      </c>
      <c r="FA46" s="43" t="str">
        <f t="shared" ref="FA46:FE46" si="196">IF(OR(FA42=1,FA42=0),"      -",STDEV(FA2:FA41))</f>
        <v xml:space="preserve">      -</v>
      </c>
      <c r="FB46" s="41" t="str">
        <f t="shared" si="196"/>
        <v xml:space="preserve">      -</v>
      </c>
      <c r="FC46" s="41" t="str">
        <f t="shared" si="196"/>
        <v xml:space="preserve">      -</v>
      </c>
      <c r="FD46" s="41" t="str">
        <f t="shared" si="196"/>
        <v xml:space="preserve">      -</v>
      </c>
      <c r="FE46" s="42" t="str">
        <f t="shared" si="196"/>
        <v xml:space="preserve">      -</v>
      </c>
      <c r="FF46" s="43" t="str">
        <f t="shared" ref="FF46:FJ46" si="197">IF(OR(FF42=1,FF42=0),"      -",STDEV(FF2:FF41))</f>
        <v xml:space="preserve">      -</v>
      </c>
      <c r="FG46" s="41" t="str">
        <f t="shared" si="197"/>
        <v xml:space="preserve">      -</v>
      </c>
      <c r="FH46" s="41" t="str">
        <f t="shared" si="197"/>
        <v xml:space="preserve">      -</v>
      </c>
      <c r="FI46" s="41" t="str">
        <f t="shared" si="197"/>
        <v xml:space="preserve">      -</v>
      </c>
      <c r="FJ46" s="42" t="str">
        <f t="shared" si="197"/>
        <v xml:space="preserve">      -</v>
      </c>
      <c r="FK46" s="43" t="str">
        <f t="shared" ref="FK46:FO46" si="198">IF(OR(FK42=1,FK42=0),"      -",STDEV(FK2:FK41))</f>
        <v xml:space="preserve">      -</v>
      </c>
      <c r="FL46" s="41" t="str">
        <f t="shared" si="198"/>
        <v xml:space="preserve">      -</v>
      </c>
      <c r="FM46" s="41" t="str">
        <f t="shared" si="198"/>
        <v xml:space="preserve">      -</v>
      </c>
      <c r="FN46" s="41" t="str">
        <f t="shared" si="198"/>
        <v xml:space="preserve">      -</v>
      </c>
      <c r="FO46" s="42" t="str">
        <f t="shared" si="198"/>
        <v xml:space="preserve">      -</v>
      </c>
      <c r="FP46" s="43" t="str">
        <f t="shared" ref="FP46:FT46" si="199">IF(OR(FP42=1,FP42=0),"      -",STDEV(FP2:FP41))</f>
        <v xml:space="preserve">      -</v>
      </c>
      <c r="FQ46" s="41" t="str">
        <f t="shared" si="199"/>
        <v xml:space="preserve">      -</v>
      </c>
      <c r="FR46" s="41" t="str">
        <f t="shared" si="199"/>
        <v xml:space="preserve">      -</v>
      </c>
      <c r="FS46" s="41" t="str">
        <f t="shared" si="199"/>
        <v xml:space="preserve">      -</v>
      </c>
      <c r="FT46" s="42" t="str">
        <f t="shared" si="199"/>
        <v xml:space="preserve">      -</v>
      </c>
      <c r="FU46" s="43" t="str">
        <f t="shared" ref="FU46:FY46" si="200">IF(OR(FU42=1,FU42=0),"      -",STDEV(FU2:FU41))</f>
        <v xml:space="preserve">      -</v>
      </c>
      <c r="FV46" s="41" t="str">
        <f t="shared" si="200"/>
        <v xml:space="preserve">      -</v>
      </c>
      <c r="FW46" s="41" t="str">
        <f t="shared" si="200"/>
        <v xml:space="preserve">      -</v>
      </c>
      <c r="FX46" s="41" t="str">
        <f t="shared" si="200"/>
        <v xml:space="preserve">      -</v>
      </c>
      <c r="FY46" s="42" t="str">
        <f t="shared" si="200"/>
        <v xml:space="preserve">      -</v>
      </c>
      <c r="FZ46" s="43" t="str">
        <f t="shared" ref="FZ46:GD46" si="201">IF(OR(FZ42=1,FZ42=0),"      -",STDEV(FZ2:FZ41))</f>
        <v xml:space="preserve">      -</v>
      </c>
      <c r="GA46" s="41" t="str">
        <f t="shared" si="201"/>
        <v xml:space="preserve">      -</v>
      </c>
      <c r="GB46" s="41" t="str">
        <f t="shared" si="201"/>
        <v xml:space="preserve">      -</v>
      </c>
      <c r="GC46" s="41" t="str">
        <f t="shared" si="201"/>
        <v xml:space="preserve">      -</v>
      </c>
      <c r="GD46" s="42" t="str">
        <f t="shared" si="201"/>
        <v xml:space="preserve">      -</v>
      </c>
      <c r="GE46" s="115"/>
    </row>
    <row r="47" spans="1:187" x14ac:dyDescent="0.2">
      <c r="A47" s="19" t="s">
        <v>101</v>
      </c>
      <c r="B47" s="43" t="str">
        <f>IF(B43="      -","      -",B43*8.34*'Limits Calculation'!$B$34)</f>
        <v xml:space="preserve">      -</v>
      </c>
      <c r="C47" s="41" t="str">
        <f>IF(C43="      -","      -",C43*8.34*'Limits Calculation'!$B$34)</f>
        <v xml:space="preserve">      -</v>
      </c>
      <c r="D47" s="41" t="str">
        <f>IF(D43="      -","      -",D43*8.34*'Limits Calculation'!$B$34)</f>
        <v xml:space="preserve">      -</v>
      </c>
      <c r="E47" s="41" t="str">
        <f>IF(E43="      -","      -",E43*8.34*'Limits Calculation'!$B$34)</f>
        <v xml:space="preserve">      -</v>
      </c>
      <c r="F47" s="60" t="str">
        <f>IF(F43="      -","      -",F43*8.34*'Limits Calculation'!$B$34)</f>
        <v xml:space="preserve">      -</v>
      </c>
      <c r="G47" s="43" t="str">
        <f>IF(G43="      -","      -",G43*8.34*'Limits Calculation'!$B$34)</f>
        <v xml:space="preserve">      -</v>
      </c>
      <c r="H47" s="41" t="str">
        <f>IF(H43="      -","      -",H43*8.34*'Limits Calculation'!$B$34)</f>
        <v xml:space="preserve">      -</v>
      </c>
      <c r="I47" s="41" t="str">
        <f>IF(I43="      -","      -",I43*8.34*'Limits Calculation'!$B$34)</f>
        <v xml:space="preserve">      -</v>
      </c>
      <c r="J47" s="41" t="str">
        <f>IF(J43="      -","      -",J43*8.34*'Limits Calculation'!$B$34)</f>
        <v xml:space="preserve">      -</v>
      </c>
      <c r="K47" s="42" t="str">
        <f>IF(K43="      -","      -",K43*8.34*'Limits Calculation'!$B$34)</f>
        <v xml:space="preserve">      -</v>
      </c>
      <c r="L47" s="43" t="str">
        <f>IF(L43="      -","      -",L43*8.34*'Limits Calculation'!$B$34)</f>
        <v xml:space="preserve">      -</v>
      </c>
      <c r="M47" s="41" t="str">
        <f>IF(M43="      -","      -",M43*8.34*'Limits Calculation'!$B$34)</f>
        <v xml:space="preserve">      -</v>
      </c>
      <c r="N47" s="41" t="str">
        <f>IF(N43="      -","      -",N43*8.34*'Limits Calculation'!$B$34)</f>
        <v xml:space="preserve">      -</v>
      </c>
      <c r="O47" s="41" t="str">
        <f>IF(O43="      -","      -",O43*8.34*'Limits Calculation'!$B$34)</f>
        <v xml:space="preserve">      -</v>
      </c>
      <c r="P47" s="42" t="str">
        <f>IF(P43="      -","      -",P43*8.34*'Limits Calculation'!$B$34)</f>
        <v xml:space="preserve">      -</v>
      </c>
      <c r="Q47" s="43" t="str">
        <f>IF(Q43="      -","      -",Q43*8.34*'Limits Calculation'!$B$34)</f>
        <v xml:space="preserve">      -</v>
      </c>
      <c r="R47" s="41" t="str">
        <f>IF(R43="      -","      -",R43*8.34*'Limits Calculation'!$B$34)</f>
        <v xml:space="preserve">      -</v>
      </c>
      <c r="S47" s="41" t="str">
        <f>IF(S43="      -","      -",S43*8.34*'Limits Calculation'!$B$34)</f>
        <v xml:space="preserve">      -</v>
      </c>
      <c r="T47" s="41" t="str">
        <f>IF(T43="      -","      -",T43*8.34*'Limits Calculation'!$B$34)</f>
        <v xml:space="preserve">      -</v>
      </c>
      <c r="U47" s="42" t="str">
        <f>IF(U43="      -","      -",U43*8.34*'Limits Calculation'!$B$34)</f>
        <v xml:space="preserve">      -</v>
      </c>
      <c r="V47" s="43" t="str">
        <f>IF(V43="      -","      -",V43*8.34*'Limits Calculation'!$B$34)</f>
        <v xml:space="preserve">      -</v>
      </c>
      <c r="W47" s="41" t="str">
        <f>IF(W43="      -","      -",W43*8.34*'Limits Calculation'!$B$34)</f>
        <v xml:space="preserve">      -</v>
      </c>
      <c r="X47" s="41" t="str">
        <f>IF(X43="      -","      -",X43*8.34*'Limits Calculation'!$B$34)</f>
        <v xml:space="preserve">      -</v>
      </c>
      <c r="Y47" s="41" t="str">
        <f>IF(Y43="      -","      -",Y43*8.34*'Limits Calculation'!$B$34)</f>
        <v xml:space="preserve">      -</v>
      </c>
      <c r="Z47" s="42" t="str">
        <f>IF(Z43="      -","      -",Z43*8.34*'Limits Calculation'!$B$34)</f>
        <v xml:space="preserve">      -</v>
      </c>
      <c r="AA47" s="43" t="str">
        <f>IF(AA43="      -","      -",AA43*8.34*'Limits Calculation'!$B$34)</f>
        <v xml:space="preserve">      -</v>
      </c>
      <c r="AB47" s="41" t="str">
        <f>IF(AB43="      -","      -",AB43*8.34*'Limits Calculation'!$B$34)</f>
        <v xml:space="preserve">      -</v>
      </c>
      <c r="AC47" s="41" t="str">
        <f>IF(AC43="      -","      -",AC43*8.34*'Limits Calculation'!$B$34)</f>
        <v xml:space="preserve">      -</v>
      </c>
      <c r="AD47" s="41" t="str">
        <f>IF(AD43="      -","      -",AD43*8.34*'Limits Calculation'!$B$34)</f>
        <v xml:space="preserve">      -</v>
      </c>
      <c r="AE47" s="42" t="str">
        <f>IF(AE43="      -","      -",AE43*8.34*'Limits Calculation'!$B$34)</f>
        <v xml:space="preserve">      -</v>
      </c>
      <c r="AF47" s="43" t="str">
        <f>IF(AF43="      -","      -",AF43*8.34*'Limits Calculation'!$B$34)</f>
        <v xml:space="preserve">      -</v>
      </c>
      <c r="AG47" s="41" t="str">
        <f>IF(AG43="      -","      -",AG43*8.34*'Limits Calculation'!$B$34)</f>
        <v xml:space="preserve">      -</v>
      </c>
      <c r="AH47" s="41" t="str">
        <f>IF(AH43="      -","      -",AH43*8.34*'Limits Calculation'!$B$34)</f>
        <v xml:space="preserve">      -</v>
      </c>
      <c r="AI47" s="41" t="str">
        <f>IF(AI43="      -","      -",AI43*8.34*'Limits Calculation'!$B$34)</f>
        <v xml:space="preserve">      -</v>
      </c>
      <c r="AJ47" s="42" t="str">
        <f>IF(AJ43="      -","      -",AJ43*8.34*'Limits Calculation'!$B$34)</f>
        <v xml:space="preserve">      -</v>
      </c>
      <c r="AK47" s="43" t="str">
        <f>IF(AK43="      -","      -",AK43*8.34*'Limits Calculation'!$B$34)</f>
        <v xml:space="preserve">      -</v>
      </c>
      <c r="AL47" s="41" t="str">
        <f>IF(AL43="      -","      -",AL43*8.34*'Limits Calculation'!$B$34)</f>
        <v xml:space="preserve">      -</v>
      </c>
      <c r="AM47" s="41" t="str">
        <f>IF(AM43="      -","      -",AM43*8.34*'Limits Calculation'!$B$34)</f>
        <v xml:space="preserve">      -</v>
      </c>
      <c r="AN47" s="41" t="str">
        <f>IF(AN43="      -","      -",AN43*8.34*'Limits Calculation'!$B$34)</f>
        <v xml:space="preserve">      -</v>
      </c>
      <c r="AO47" s="42" t="str">
        <f>IF(AO43="      -","      -",AO43*8.34*'Limits Calculation'!$B$34)</f>
        <v xml:space="preserve">      -</v>
      </c>
      <c r="AP47" s="43" t="str">
        <f>IF(AP43="      -","      -",AP43*8.34*'Limits Calculation'!$B$34)</f>
        <v xml:space="preserve">      -</v>
      </c>
      <c r="AQ47" s="41" t="str">
        <f>IF(AQ43="      -","      -",AQ43*8.34*'Limits Calculation'!$B$34)</f>
        <v xml:space="preserve">      -</v>
      </c>
      <c r="AR47" s="41" t="str">
        <f>IF(AR43="      -","      -",AR43*8.34*'Limits Calculation'!$B$34)</f>
        <v xml:space="preserve">      -</v>
      </c>
      <c r="AS47" s="41" t="str">
        <f>IF(AS43="      -","      -",AS43*8.34*'Limits Calculation'!$B$34)</f>
        <v xml:space="preserve">      -</v>
      </c>
      <c r="AT47" s="42" t="str">
        <f>IF(AT43="      -","      -",AT43*8.34*'Limits Calculation'!$B$34)</f>
        <v xml:space="preserve">      -</v>
      </c>
      <c r="AU47" s="43" t="str">
        <f>IF(AU43="      -","      -",AU43*8.34*'Limits Calculation'!$B$34)</f>
        <v xml:space="preserve">      -</v>
      </c>
      <c r="AV47" s="41" t="str">
        <f>IF(AV43="      -","      -",AV43*8.34*'Limits Calculation'!$B$34)</f>
        <v xml:space="preserve">      -</v>
      </c>
      <c r="AW47" s="41" t="str">
        <f>IF(AW43="      -","      -",AW43*8.34*'Limits Calculation'!$B$34)</f>
        <v xml:space="preserve">      -</v>
      </c>
      <c r="AX47" s="41" t="str">
        <f>IF(AX43="      -","      -",AX43*8.34*'Limits Calculation'!$B$34)</f>
        <v xml:space="preserve">      -</v>
      </c>
      <c r="AY47" s="42" t="str">
        <f>IF(AY43="      -","      -",AY43*8.34*'Limits Calculation'!$B$34)</f>
        <v xml:space="preserve">      -</v>
      </c>
      <c r="AZ47" s="43" t="str">
        <f>IF(AZ43="      -","      -",AZ43*8.34*'Limits Calculation'!$B$34)</f>
        <v xml:space="preserve">      -</v>
      </c>
      <c r="BA47" s="41" t="str">
        <f>IF(BA43="      -","      -",BA43*8.34*'Limits Calculation'!$B$34)</f>
        <v xml:space="preserve">      -</v>
      </c>
      <c r="BB47" s="41" t="str">
        <f>IF(BB43="      -","      -",BB43*8.34*'Limits Calculation'!$B$34)</f>
        <v xml:space="preserve">      -</v>
      </c>
      <c r="BC47" s="41" t="str">
        <f>IF(BC43="      -","      -",BC43*8.34*'Limits Calculation'!$B$34)</f>
        <v xml:space="preserve">      -</v>
      </c>
      <c r="BD47" s="42" t="str">
        <f>IF(BD43="      -","      -",BD43*8.34*'Limits Calculation'!$B$34)</f>
        <v xml:space="preserve">      -</v>
      </c>
      <c r="BE47" s="43" t="str">
        <f>IF(BE43="      -","      -",BE43*8.34*'Limits Calculation'!$B$34)</f>
        <v xml:space="preserve">      -</v>
      </c>
      <c r="BF47" s="41" t="str">
        <f>IF(BF43="      -","      -",BF43*8.34*'Limits Calculation'!$B$34)</f>
        <v xml:space="preserve">      -</v>
      </c>
      <c r="BG47" s="41" t="str">
        <f>IF(BG43="      -","      -",BG43*8.34*'Limits Calculation'!$B$34)</f>
        <v xml:space="preserve">      -</v>
      </c>
      <c r="BH47" s="41" t="str">
        <f>IF(BH43="      -","      -",BH43*8.34*'Limits Calculation'!$B$34)</f>
        <v xml:space="preserve">      -</v>
      </c>
      <c r="BI47" s="42" t="str">
        <f>IF(BI43="      -","      -",BI43*8.34*'Limits Calculation'!$B$34)</f>
        <v xml:space="preserve">      -</v>
      </c>
      <c r="BJ47" s="43" t="str">
        <f>IF(BJ43="      -","      -",BJ43*8.34*'Limits Calculation'!$B$34)</f>
        <v xml:space="preserve">      -</v>
      </c>
      <c r="BK47" s="41" t="str">
        <f>IF(BK43="      -","      -",BK43*8.34*'Limits Calculation'!$B$34)</f>
        <v xml:space="preserve">      -</v>
      </c>
      <c r="BL47" s="41" t="str">
        <f>IF(BL43="      -","      -",BL43*8.34*'Limits Calculation'!$B$34)</f>
        <v xml:space="preserve">      -</v>
      </c>
      <c r="BM47" s="41" t="str">
        <f>IF(BM43="      -","      -",BM43*8.34*'Limits Calculation'!$B$34)</f>
        <v xml:space="preserve">      -</v>
      </c>
      <c r="BN47" s="42" t="str">
        <f>IF(BN43="      -","      -",BN43*8.34*'Limits Calculation'!$B$34)</f>
        <v xml:space="preserve">      -</v>
      </c>
      <c r="BO47" s="43" t="str">
        <f>IF(BO43="      -","      -",BO43*8.34*'Limits Calculation'!$B$34)</f>
        <v xml:space="preserve">      -</v>
      </c>
      <c r="BP47" s="41" t="str">
        <f>IF(BP43="      -","      -",BP43*8.34*'Limits Calculation'!$B$34)</f>
        <v xml:space="preserve">      -</v>
      </c>
      <c r="BQ47" s="41" t="str">
        <f>IF(BQ43="      -","      -",BQ43*8.34*'Limits Calculation'!$B$34)</f>
        <v xml:space="preserve">      -</v>
      </c>
      <c r="BR47" s="41" t="str">
        <f>IF(BR43="      -","      -",BR43*8.34*'Limits Calculation'!$B$34)</f>
        <v xml:space="preserve">      -</v>
      </c>
      <c r="BS47" s="42" t="str">
        <f>IF(BS43="      -","      -",BS43*8.34*'Limits Calculation'!$B$34)</f>
        <v xml:space="preserve">      -</v>
      </c>
      <c r="BT47" s="43" t="str">
        <f>IF(BT43="      -","      -",BT43*8.34*'Limits Calculation'!$B$34)</f>
        <v xml:space="preserve">      -</v>
      </c>
      <c r="BU47" s="41" t="str">
        <f>IF(BU43="      -","      -",BU43*8.34*'Limits Calculation'!$B$34)</f>
        <v xml:space="preserve">      -</v>
      </c>
      <c r="BV47" s="41" t="str">
        <f>IF(BV43="      -","      -",BV43*8.34*'Limits Calculation'!$B$34)</f>
        <v xml:space="preserve">      -</v>
      </c>
      <c r="BW47" s="41" t="str">
        <f>IF(BW43="      -","      -",BW43*8.34*'Limits Calculation'!$B$34)</f>
        <v xml:space="preserve">      -</v>
      </c>
      <c r="BX47" s="42" t="str">
        <f>IF(BX43="      -","      -",BX43*8.34*'Limits Calculation'!$B$34)</f>
        <v xml:space="preserve">      -</v>
      </c>
      <c r="BY47" s="43" t="str">
        <f>IF(BY43="      -","      -",BY43*8.34*'Limits Calculation'!$B$34)</f>
        <v xml:space="preserve">      -</v>
      </c>
      <c r="BZ47" s="41" t="str">
        <f>IF(BZ43="      -","      -",BZ43*8.34*'Limits Calculation'!$B$34)</f>
        <v xml:space="preserve">      -</v>
      </c>
      <c r="CA47" s="41" t="str">
        <f>IF(CA43="      -","      -",CA43*8.34*'Limits Calculation'!$B$34)</f>
        <v xml:space="preserve">      -</v>
      </c>
      <c r="CB47" s="41" t="str">
        <f>IF(CB43="      -","      -",CB43*8.34*'Limits Calculation'!$B$34)</f>
        <v xml:space="preserve">      -</v>
      </c>
      <c r="CC47" s="42" t="str">
        <f>IF(CC43="      -","      -",CC43*8.34*'Limits Calculation'!$B$34)</f>
        <v xml:space="preserve">      -</v>
      </c>
      <c r="CD47" s="43" t="str">
        <f>IF(CD43="      -","      -",CD43*8.34*'Limits Calculation'!$B$34)</f>
        <v xml:space="preserve">      -</v>
      </c>
      <c r="CE47" s="41" t="str">
        <f>IF(CE43="      -","      -",CE43*8.34*'Limits Calculation'!$B$34)</f>
        <v xml:space="preserve">      -</v>
      </c>
      <c r="CF47" s="41" t="str">
        <f>IF(CF43="      -","      -",CF43*8.34*'Limits Calculation'!$B$34)</f>
        <v xml:space="preserve">      -</v>
      </c>
      <c r="CG47" s="41" t="str">
        <f>IF(CG43="      -","      -",CG43*8.34*'Limits Calculation'!$B$34)</f>
        <v xml:space="preserve">      -</v>
      </c>
      <c r="CH47" s="42" t="str">
        <f>IF(CH43="      -","      -",CH43*8.34*'Limits Calculation'!$B$34)</f>
        <v xml:space="preserve">      -</v>
      </c>
      <c r="CI47" s="43" t="str">
        <f>IF(CI43="      -","      -",CI43*8.34*'Limits Calculation'!$B$34)</f>
        <v xml:space="preserve">      -</v>
      </c>
      <c r="CJ47" s="41" t="str">
        <f>IF(CJ43="      -","      -",CJ43*8.34*'Limits Calculation'!$B$34)</f>
        <v xml:space="preserve">      -</v>
      </c>
      <c r="CK47" s="41" t="str">
        <f>IF(CK43="      -","      -",CK43*8.34*'Limits Calculation'!$B$34)</f>
        <v xml:space="preserve">      -</v>
      </c>
      <c r="CL47" s="41" t="str">
        <f>IF(CL43="      -","      -",CL43*8.34*'Limits Calculation'!$B$34)</f>
        <v xml:space="preserve">      -</v>
      </c>
      <c r="CM47" s="42" t="str">
        <f>IF(CM43="      -","      -",CM43*8.34*'Limits Calculation'!$B$34)</f>
        <v xml:space="preserve">      -</v>
      </c>
      <c r="CN47" s="43" t="str">
        <f>IF(CN43="      -","      -",CN43*8.34*'Limits Calculation'!$B$34)</f>
        <v xml:space="preserve">      -</v>
      </c>
      <c r="CO47" s="41" t="str">
        <f>IF(CO43="      -","      -",CO43*8.34*'Limits Calculation'!$B$34)</f>
        <v xml:space="preserve">      -</v>
      </c>
      <c r="CP47" s="41" t="str">
        <f>IF(CP43="      -","      -",CP43*8.34*'Limits Calculation'!$B$34)</f>
        <v xml:space="preserve">      -</v>
      </c>
      <c r="CQ47" s="41" t="str">
        <f>IF(CQ43="      -","      -",CQ43*8.34*'Limits Calculation'!$B$34)</f>
        <v xml:space="preserve">      -</v>
      </c>
      <c r="CR47" s="42" t="str">
        <f>IF(CR43="      -","      -",CR43*8.34*'Limits Calculation'!$B$34)</f>
        <v xml:space="preserve">      -</v>
      </c>
      <c r="CS47" s="43" t="str">
        <f>IF(CS43="      -","      -",CS43*8.34*'Limits Calculation'!$B$34)</f>
        <v xml:space="preserve">      -</v>
      </c>
      <c r="CT47" s="41" t="str">
        <f>IF(CT43="      -","      -",CT43*8.34*'Limits Calculation'!$B$34)</f>
        <v xml:space="preserve">      -</v>
      </c>
      <c r="CU47" s="41" t="str">
        <f>IF(CU43="      -","      -",CU43*8.34*'Limits Calculation'!$B$34)</f>
        <v xml:space="preserve">      -</v>
      </c>
      <c r="CV47" s="41" t="str">
        <f>IF(CV43="      -","      -",CV43*8.34*'Limits Calculation'!$B$34)</f>
        <v xml:space="preserve">      -</v>
      </c>
      <c r="CW47" s="42" t="str">
        <f>IF(CW43="      -","      -",CW43*8.34*'Limits Calculation'!$B$34)</f>
        <v xml:space="preserve">      -</v>
      </c>
      <c r="CX47" s="43" t="str">
        <f>IF(CX43="      -","      -",CX43*8.34*'Limits Calculation'!$B$34)</f>
        <v xml:space="preserve">      -</v>
      </c>
      <c r="CY47" s="41" t="str">
        <f>IF(CY43="      -","      -",CY43*8.34*'Limits Calculation'!$B$34)</f>
        <v xml:space="preserve">      -</v>
      </c>
      <c r="CZ47" s="41" t="str">
        <f>IF(CZ43="      -","      -",CZ43*8.34*'Limits Calculation'!$B$34)</f>
        <v xml:space="preserve">      -</v>
      </c>
      <c r="DA47" s="41" t="str">
        <f>IF(DA43="      -","      -",DA43*8.34*'Limits Calculation'!$B$34)</f>
        <v xml:space="preserve">      -</v>
      </c>
      <c r="DB47" s="42" t="str">
        <f>IF(DB43="      -","      -",DB43*8.34*'Limits Calculation'!$B$34)</f>
        <v xml:space="preserve">      -</v>
      </c>
      <c r="DC47" s="43" t="str">
        <f>IF(DC43="      -","      -",DC43*8.34*'Limits Calculation'!$B$34)</f>
        <v xml:space="preserve">      -</v>
      </c>
      <c r="DD47" s="41" t="str">
        <f>IF(DD43="      -","      -",DD43*8.34*'Limits Calculation'!$B$34)</f>
        <v xml:space="preserve">      -</v>
      </c>
      <c r="DE47" s="41" t="str">
        <f>IF(DE43="      -","      -",DE43*8.34*'Limits Calculation'!$B$34)</f>
        <v xml:space="preserve">      -</v>
      </c>
      <c r="DF47" s="41" t="str">
        <f>IF(DF43="      -","      -",DF43*8.34*'Limits Calculation'!$B$34)</f>
        <v xml:space="preserve">      -</v>
      </c>
      <c r="DG47" s="42" t="str">
        <f>IF(DG43="      -","      -",DG43*8.34*'Limits Calculation'!$B$34)</f>
        <v xml:space="preserve">      -</v>
      </c>
      <c r="DH47" s="43" t="str">
        <f>IF(DH43="      -","      -",DH43*8.34*'Limits Calculation'!$B$34)</f>
        <v xml:space="preserve">      -</v>
      </c>
      <c r="DI47" s="41" t="str">
        <f>IF(DI43="      -","      -",DI43*8.34*'Limits Calculation'!$B$34)</f>
        <v xml:space="preserve">      -</v>
      </c>
      <c r="DJ47" s="41" t="str">
        <f>IF(DJ43="      -","      -",DJ43*8.34*'Limits Calculation'!$B$34)</f>
        <v xml:space="preserve">      -</v>
      </c>
      <c r="DK47" s="41" t="str">
        <f>IF(DK43="      -","      -",DK43*8.34*'Limits Calculation'!$B$34)</f>
        <v xml:space="preserve">      -</v>
      </c>
      <c r="DL47" s="42" t="str">
        <f>IF(DL43="      -","      -",DL43*8.34*'Limits Calculation'!$B$34)</f>
        <v xml:space="preserve">      -</v>
      </c>
      <c r="DM47" s="43" t="str">
        <f>IF(DM43="      -","      -",DM43*8.34*'Limits Calculation'!$B$34)</f>
        <v xml:space="preserve">      -</v>
      </c>
      <c r="DN47" s="41" t="str">
        <f>IF(DN43="      -","      -",DN43*8.34*'Limits Calculation'!$B$34)</f>
        <v xml:space="preserve">      -</v>
      </c>
      <c r="DO47" s="41" t="str">
        <f>IF(DO43="      -","      -",DO43*8.34*'Limits Calculation'!$B$34)</f>
        <v xml:space="preserve">      -</v>
      </c>
      <c r="DP47" s="41" t="str">
        <f>IF(DP43="      -","      -",DP43*8.34*'Limits Calculation'!$B$34)</f>
        <v xml:space="preserve">      -</v>
      </c>
      <c r="DQ47" s="42" t="str">
        <f>IF(DQ43="      -","      -",DQ43*8.34*'Limits Calculation'!$B$34)</f>
        <v xml:space="preserve">      -</v>
      </c>
      <c r="DR47" s="43" t="str">
        <f>IF(DR43="      -","      -",DR43*8.34*'Limits Calculation'!$B$34)</f>
        <v xml:space="preserve">      -</v>
      </c>
      <c r="DS47" s="41" t="str">
        <f>IF(DS43="      -","      -",DS43*8.34*'Limits Calculation'!$B$34)</f>
        <v xml:space="preserve">      -</v>
      </c>
      <c r="DT47" s="41" t="str">
        <f>IF(DT43="      -","      -",DT43*8.34*'Limits Calculation'!$B$34)</f>
        <v xml:space="preserve">      -</v>
      </c>
      <c r="DU47" s="41" t="str">
        <f>IF(DU43="      -","      -",DU43*8.34*'Limits Calculation'!$B$34)</f>
        <v xml:space="preserve">      -</v>
      </c>
      <c r="DV47" s="42" t="str">
        <f>IF(DV43="      -","      -",DV43*8.34*'Limits Calculation'!$B$34)</f>
        <v xml:space="preserve">      -</v>
      </c>
      <c r="DW47" s="43" t="str">
        <f>IF(DW43="      -","      -",DW43*8.34*'Limits Calculation'!$B$34)</f>
        <v xml:space="preserve">      -</v>
      </c>
      <c r="DX47" s="41" t="str">
        <f>IF(DX43="      -","      -",DX43*8.34*'Limits Calculation'!$B$34)</f>
        <v xml:space="preserve">      -</v>
      </c>
      <c r="DY47" s="41" t="str">
        <f>IF(DY43="      -","      -",DY43*8.34*'Limits Calculation'!$B$34)</f>
        <v xml:space="preserve">      -</v>
      </c>
      <c r="DZ47" s="41" t="str">
        <f>IF(DZ43="      -","      -",DZ43*8.34*'Limits Calculation'!$B$34)</f>
        <v xml:space="preserve">      -</v>
      </c>
      <c r="EA47" s="42" t="str">
        <f>IF(EA43="      -","      -",EA43*8.34*'Limits Calculation'!$B$34)</f>
        <v xml:space="preserve">      -</v>
      </c>
      <c r="EB47" s="43" t="str">
        <f>IF(EB43="      -","      -",EB43*8.34*'Limits Calculation'!$B$34)</f>
        <v xml:space="preserve">      -</v>
      </c>
      <c r="EC47" s="41" t="str">
        <f>IF(EC43="      -","      -",EC43*8.34*'Limits Calculation'!$B$34)</f>
        <v xml:space="preserve">      -</v>
      </c>
      <c r="ED47" s="41" t="str">
        <f>IF(ED43="      -","      -",ED43*8.34*'Limits Calculation'!$B$34)</f>
        <v xml:space="preserve">      -</v>
      </c>
      <c r="EE47" s="41" t="str">
        <f>IF(EE43="      -","      -",EE43*8.34*'Limits Calculation'!$B$34)</f>
        <v xml:space="preserve">      -</v>
      </c>
      <c r="EF47" s="42" t="str">
        <f>IF(EF43="      -","      -",EF43*8.34*'Limits Calculation'!$B$34)</f>
        <v xml:space="preserve">      -</v>
      </c>
      <c r="EG47" s="43" t="str">
        <f>IF(EG43="      -","      -",EG43*8.34*'Limits Calculation'!$B$34)</f>
        <v xml:space="preserve">      -</v>
      </c>
      <c r="EH47" s="41" t="str">
        <f>IF(EH43="      -","      -",EH43*8.34*'Limits Calculation'!$B$34)</f>
        <v xml:space="preserve">      -</v>
      </c>
      <c r="EI47" s="41" t="str">
        <f>IF(EI43="      -","      -",EI43*8.34*'Limits Calculation'!$B$34)</f>
        <v xml:space="preserve">      -</v>
      </c>
      <c r="EJ47" s="41" t="str">
        <f>IF(EJ43="      -","      -",EJ43*8.34*'Limits Calculation'!$B$34)</f>
        <v xml:space="preserve">      -</v>
      </c>
      <c r="EK47" s="42" t="str">
        <f>IF(EK43="      -","      -",EK43*8.34*'Limits Calculation'!$B$34)</f>
        <v xml:space="preserve">      -</v>
      </c>
      <c r="EL47" s="43" t="str">
        <f>IF(EL43="      -","      -",EL43*8.34*'Limits Calculation'!$B$34)</f>
        <v xml:space="preserve">      -</v>
      </c>
      <c r="EM47" s="41" t="str">
        <f>IF(EM43="      -","      -",EM43*8.34*'Limits Calculation'!$B$34)</f>
        <v xml:space="preserve">      -</v>
      </c>
      <c r="EN47" s="41" t="str">
        <f>IF(EN43="      -","      -",EN43*8.34*'Limits Calculation'!$B$34)</f>
        <v xml:space="preserve">      -</v>
      </c>
      <c r="EO47" s="41" t="str">
        <f>IF(EO43="      -","      -",EO43*8.34*'Limits Calculation'!$B$34)</f>
        <v xml:space="preserve">      -</v>
      </c>
      <c r="EP47" s="42" t="str">
        <f>IF(EP43="      -","      -",EP43*8.34*'Limits Calculation'!$B$34)</f>
        <v xml:space="preserve">      -</v>
      </c>
      <c r="EQ47" s="43" t="str">
        <f>IF(EQ43="      -","      -",EQ43*8.34*'Limits Calculation'!$B$34)</f>
        <v xml:space="preserve">      -</v>
      </c>
      <c r="ER47" s="41" t="str">
        <f>IF(ER43="      -","      -",ER43*8.34*'Limits Calculation'!$B$34)</f>
        <v xml:space="preserve">      -</v>
      </c>
      <c r="ES47" s="41" t="str">
        <f>IF(ES43="      -","      -",ES43*8.34*'Limits Calculation'!$B$34)</f>
        <v xml:space="preserve">      -</v>
      </c>
      <c r="ET47" s="41" t="str">
        <f>IF(ET43="      -","      -",ET43*8.34*'Limits Calculation'!$B$34)</f>
        <v xml:space="preserve">      -</v>
      </c>
      <c r="EU47" s="42" t="str">
        <f>IF(EU43="      -","      -",EU43*8.34*'Limits Calculation'!$B$34)</f>
        <v xml:space="preserve">      -</v>
      </c>
      <c r="EV47" s="43" t="str">
        <f>IF(EV43="      -","      -",EV43*8.34*'Limits Calculation'!$B$34)</f>
        <v xml:space="preserve">      -</v>
      </c>
      <c r="EW47" s="41" t="str">
        <f>IF(EW43="      -","      -",EW43*8.34*'Limits Calculation'!$B$34)</f>
        <v xml:space="preserve">      -</v>
      </c>
      <c r="EX47" s="41" t="str">
        <f>IF(EX43="      -","      -",EX43*8.34*'Limits Calculation'!$B$34)</f>
        <v xml:space="preserve">      -</v>
      </c>
      <c r="EY47" s="41" t="str">
        <f>IF(EY43="      -","      -",EY43*8.34*'Limits Calculation'!$B$34)</f>
        <v xml:space="preserve">      -</v>
      </c>
      <c r="EZ47" s="42" t="str">
        <f>IF(EZ43="      -","      -",EZ43*8.34*'Limits Calculation'!$B$34)</f>
        <v xml:space="preserve">      -</v>
      </c>
      <c r="FA47" s="43" t="str">
        <f>IF(FA43="      -","      -",FA43*8.34*'Limits Calculation'!$B$34)</f>
        <v xml:space="preserve">      -</v>
      </c>
      <c r="FB47" s="41" t="str">
        <f>IF(FB43="      -","      -",FB43*8.34*'Limits Calculation'!$B$34)</f>
        <v xml:space="preserve">      -</v>
      </c>
      <c r="FC47" s="41" t="str">
        <f>IF(FC43="      -","      -",FC43*8.34*'Limits Calculation'!$B$34)</f>
        <v xml:space="preserve">      -</v>
      </c>
      <c r="FD47" s="41" t="str">
        <f>IF(FD43="      -","      -",FD43*8.34*'Limits Calculation'!$B$34)</f>
        <v xml:space="preserve">      -</v>
      </c>
      <c r="FE47" s="42" t="str">
        <f>IF(FE43="      -","      -",FE43*8.34*'Limits Calculation'!$B$34)</f>
        <v xml:space="preserve">      -</v>
      </c>
      <c r="FF47" s="43" t="str">
        <f>IF(FF43="      -","      -",FF43*8.34*'Limits Calculation'!$B$34)</f>
        <v xml:space="preserve">      -</v>
      </c>
      <c r="FG47" s="41" t="str">
        <f>IF(FG43="      -","      -",FG43*8.34*'Limits Calculation'!$B$34)</f>
        <v xml:space="preserve">      -</v>
      </c>
      <c r="FH47" s="41" t="str">
        <f>IF(FH43="      -","      -",FH43*8.34*'Limits Calculation'!$B$34)</f>
        <v xml:space="preserve">      -</v>
      </c>
      <c r="FI47" s="41" t="str">
        <f>IF(FI43="      -","      -",FI43*8.34*'Limits Calculation'!$B$34)</f>
        <v xml:space="preserve">      -</v>
      </c>
      <c r="FJ47" s="42" t="str">
        <f>IF(FJ43="      -","      -",FJ43*8.34*'Limits Calculation'!$B$34)</f>
        <v xml:space="preserve">      -</v>
      </c>
      <c r="FK47" s="43" t="str">
        <f>IF(FK43="      -","      -",FK43*8.34*'Limits Calculation'!$B$34)</f>
        <v xml:space="preserve">      -</v>
      </c>
      <c r="FL47" s="41" t="str">
        <f>IF(FL43="      -","      -",FL43*8.34*'Limits Calculation'!$B$34)</f>
        <v xml:space="preserve">      -</v>
      </c>
      <c r="FM47" s="41" t="str">
        <f>IF(FM43="      -","      -",FM43*8.34*'Limits Calculation'!$B$34)</f>
        <v xml:space="preserve">      -</v>
      </c>
      <c r="FN47" s="41" t="str">
        <f>IF(FN43="      -","      -",FN43*8.34*'Limits Calculation'!$B$34)</f>
        <v xml:space="preserve">      -</v>
      </c>
      <c r="FO47" s="42" t="str">
        <f>IF(FO43="      -","      -",FO43*8.34*'Limits Calculation'!$B$34)</f>
        <v xml:space="preserve">      -</v>
      </c>
      <c r="FP47" s="43" t="str">
        <f>IF(FP43="      -","      -",FP43*8.34*'Limits Calculation'!$B$34)</f>
        <v xml:space="preserve">      -</v>
      </c>
      <c r="FQ47" s="41" t="str">
        <f>IF(FQ43="      -","      -",FQ43*8.34*'Limits Calculation'!$B$34)</f>
        <v xml:space="preserve">      -</v>
      </c>
      <c r="FR47" s="41" t="str">
        <f>IF(FR43="      -","      -",FR43*8.34*'Limits Calculation'!$B$34)</f>
        <v xml:space="preserve">      -</v>
      </c>
      <c r="FS47" s="41" t="str">
        <f>IF(FS43="      -","      -",FS43*8.34*'Limits Calculation'!$B$34)</f>
        <v xml:space="preserve">      -</v>
      </c>
      <c r="FT47" s="42" t="str">
        <f>IF(FT43="      -","      -",FT43*8.34*'Limits Calculation'!$B$34)</f>
        <v xml:space="preserve">      -</v>
      </c>
      <c r="FU47" s="43" t="str">
        <f>IF(FU43="      -","      -",FU43*8.34*'Limits Calculation'!$B$34)</f>
        <v xml:space="preserve">      -</v>
      </c>
      <c r="FV47" s="41" t="str">
        <f>IF(FV43="      -","      -",FV43*8.34*'Limits Calculation'!$B$34)</f>
        <v xml:space="preserve">      -</v>
      </c>
      <c r="FW47" s="41" t="str">
        <f>IF(FW43="      -","      -",FW43*8.34*'Limits Calculation'!$B$34)</f>
        <v xml:space="preserve">      -</v>
      </c>
      <c r="FX47" s="41" t="str">
        <f>IF(FX43="      -","      -",FX43*8.34*'Limits Calculation'!$B$34)</f>
        <v xml:space="preserve">      -</v>
      </c>
      <c r="FY47" s="42" t="str">
        <f>IF(FY43="      -","      -",FY43*8.34*'Limits Calculation'!$B$34)</f>
        <v xml:space="preserve">      -</v>
      </c>
      <c r="FZ47" s="43" t="str">
        <f>IF(FZ43="      -","      -",FZ43*8.34*'Limits Calculation'!$B$34)</f>
        <v xml:space="preserve">      -</v>
      </c>
      <c r="GA47" s="41" t="str">
        <f>IF(GA43="      -","      -",GA43*8.34*'Limits Calculation'!$B$34)</f>
        <v xml:space="preserve">      -</v>
      </c>
      <c r="GB47" s="41" t="str">
        <f>IF(GB43="      -","      -",GB43*8.34*'Limits Calculation'!$B$34)</f>
        <v xml:space="preserve">      -</v>
      </c>
      <c r="GC47" s="41" t="str">
        <f>IF(GC43="      -","      -",GC43*8.34*'Limits Calculation'!$B$34)</f>
        <v xml:space="preserve">      -</v>
      </c>
      <c r="GD47" s="42" t="str">
        <f>IF(GD43="      -","      -",GD43*8.34*'Limits Calculation'!$B$34)</f>
        <v xml:space="preserve">      -</v>
      </c>
      <c r="GE47" s="115"/>
    </row>
    <row r="48" spans="1:187" x14ac:dyDescent="0.2">
      <c r="A48" s="108" t="s">
        <v>513</v>
      </c>
      <c r="B48" s="12"/>
      <c r="C48" s="13" t="str">
        <f>IF(OR(B43="      -",C43="      -"),"      -",((B43-C43)/B43)*100)</f>
        <v xml:space="preserve">      -</v>
      </c>
      <c r="D48" s="10"/>
      <c r="E48" s="10"/>
      <c r="F48" s="61"/>
      <c r="G48" s="12"/>
      <c r="H48" s="13" t="str">
        <f>IF(OR(G43="      -",H43="      -"),"      -",((G43-H43)/G43)*100)</f>
        <v xml:space="preserve">      -</v>
      </c>
      <c r="I48" s="10"/>
      <c r="J48" s="10"/>
      <c r="K48" s="11"/>
      <c r="L48" s="12"/>
      <c r="M48" s="13" t="str">
        <f>IF(OR(L43="      -",M43="      -"),"      -",((L43-M43)/L43)*100)</f>
        <v xml:space="preserve">      -</v>
      </c>
      <c r="N48" s="10"/>
      <c r="O48" s="10"/>
      <c r="P48" s="11"/>
      <c r="Q48" s="12"/>
      <c r="R48" s="13" t="str">
        <f>IF(OR(Q43="      -",R43="      -"),"      -",((Q43-R43)/Q43)*100)</f>
        <v xml:space="preserve">      -</v>
      </c>
      <c r="S48" s="10"/>
      <c r="T48" s="10"/>
      <c r="U48" s="11"/>
      <c r="V48" s="12"/>
      <c r="W48" s="13" t="str">
        <f>IF(OR(V43="      -",W43="      -"),"      -",((V43-W43)/V43)*100)</f>
        <v xml:space="preserve">      -</v>
      </c>
      <c r="X48" s="10"/>
      <c r="Y48" s="10"/>
      <c r="Z48" s="11"/>
      <c r="AA48" s="12"/>
      <c r="AB48" s="13" t="str">
        <f>IF(OR(AA43="      -",AB43="      -"),"      -",((AA43-AB43)/AA43)*100)</f>
        <v xml:space="preserve">      -</v>
      </c>
      <c r="AC48" s="10"/>
      <c r="AD48" s="10"/>
      <c r="AE48" s="11"/>
      <c r="AF48" s="12"/>
      <c r="AG48" s="13" t="str">
        <f>IF(OR(AF43="      -",AG43="      -"),"      -",((AF43-AG43)/AF43)*100)</f>
        <v xml:space="preserve">      -</v>
      </c>
      <c r="AH48" s="10"/>
      <c r="AI48" s="10"/>
      <c r="AJ48" s="11"/>
      <c r="AK48" s="12"/>
      <c r="AL48" s="13" t="str">
        <f>IF(OR(AK43="      -",AL43="      -"),"      -",((AK43-AL43)/AK43)*100)</f>
        <v xml:space="preserve">      -</v>
      </c>
      <c r="AM48" s="10"/>
      <c r="AN48" s="10"/>
      <c r="AO48" s="11"/>
      <c r="AP48" s="12"/>
      <c r="AQ48" s="13" t="str">
        <f>IF(OR(AP43="      -",AQ43="      -"),"      -",((AP43-AQ43)/AP43)*100)</f>
        <v xml:space="preserve">      -</v>
      </c>
      <c r="AR48" s="10"/>
      <c r="AS48" s="10"/>
      <c r="AT48" s="11"/>
      <c r="AU48" s="12"/>
      <c r="AV48" s="13" t="str">
        <f>IF(OR(AU43="      -",AV43="      -"),"      -",((AU43-AV43)/AU43)*100)</f>
        <v xml:space="preserve">      -</v>
      </c>
      <c r="AW48" s="10"/>
      <c r="AX48" s="10"/>
      <c r="AY48" s="11"/>
      <c r="AZ48" s="12"/>
      <c r="BA48" s="13" t="str">
        <f>IF(OR(AZ43="      -",BA43="      -"),"      -",((AZ43-BA43)/AZ43)*100)</f>
        <v xml:space="preserve">      -</v>
      </c>
      <c r="BB48" s="10"/>
      <c r="BC48" s="10"/>
      <c r="BD48" s="11"/>
      <c r="BE48" s="12"/>
      <c r="BF48" s="13" t="str">
        <f>IF(OR(BE43="      -",BF43="      -"),"      -",((BE43-BF43)/BE43)*100)</f>
        <v xml:space="preserve">      -</v>
      </c>
      <c r="BG48" s="10"/>
      <c r="BH48" s="10"/>
      <c r="BI48" s="11"/>
      <c r="BJ48" s="12"/>
      <c r="BK48" s="13" t="str">
        <f>IF(OR(BJ43="      -",BK43="      -"),"      -",((BJ43-BK43)/BJ43)*100)</f>
        <v xml:space="preserve">      -</v>
      </c>
      <c r="BL48" s="10"/>
      <c r="BM48" s="10"/>
      <c r="BN48" s="11"/>
      <c r="BO48" s="12"/>
      <c r="BP48" s="13" t="str">
        <f>IF(OR(BO43="      -",BP43="      -"),"      -",((BO43-BP43)/BO43)*100)</f>
        <v xml:space="preserve">      -</v>
      </c>
      <c r="BQ48" s="10"/>
      <c r="BR48" s="10"/>
      <c r="BS48" s="11"/>
      <c r="BT48" s="12"/>
      <c r="BU48" s="13" t="str">
        <f>IF(OR(BT43="      -",BU43="      -"),"      -",((BT43-BU43)/BT43)*100)</f>
        <v xml:space="preserve">      -</v>
      </c>
      <c r="BV48" s="10"/>
      <c r="BW48" s="10"/>
      <c r="BX48" s="11"/>
      <c r="BY48" s="12"/>
      <c r="BZ48" s="13" t="str">
        <f>IF(OR(BY43="      -",BZ43="      -"),"      -",((BY43-BZ43)/BY43)*100)</f>
        <v xml:space="preserve">      -</v>
      </c>
      <c r="CA48" s="10"/>
      <c r="CB48" s="10"/>
      <c r="CC48" s="11"/>
      <c r="CD48" s="12"/>
      <c r="CE48" s="13" t="str">
        <f>IF(OR(CD43="      -",CE43="      -"),"      -",((CD43-CE43)/CD43)*100)</f>
        <v xml:space="preserve">      -</v>
      </c>
      <c r="CF48" s="10"/>
      <c r="CG48" s="10"/>
      <c r="CH48" s="11"/>
      <c r="CI48" s="12"/>
      <c r="CJ48" s="13" t="str">
        <f>IF(OR(CI43="      -",CJ43="      -"),"      -",((CI43-CJ43)/CI43)*100)</f>
        <v xml:space="preserve">      -</v>
      </c>
      <c r="CK48" s="10"/>
      <c r="CL48" s="10"/>
      <c r="CM48" s="11"/>
      <c r="CN48" s="12"/>
      <c r="CO48" s="13" t="str">
        <f>IF(OR(CN43="      -",CO43="      -"),"      -",((CN43-CO43)/CN43)*100)</f>
        <v xml:space="preserve">      -</v>
      </c>
      <c r="CP48" s="10"/>
      <c r="CQ48" s="10"/>
      <c r="CR48" s="11"/>
      <c r="CS48" s="12"/>
      <c r="CT48" s="13" t="str">
        <f>IF(OR(CS43="      -",CT43="      -"),"      -",((CS43-CT43)/CS43)*100)</f>
        <v xml:space="preserve">      -</v>
      </c>
      <c r="CU48" s="10"/>
      <c r="CV48" s="10"/>
      <c r="CW48" s="11"/>
      <c r="CX48" s="12"/>
      <c r="CY48" s="13" t="str">
        <f>IF(OR(CX43="      -",CY43="      -"),"      -",((CX43-CY43)/CX43)*100)</f>
        <v xml:space="preserve">      -</v>
      </c>
      <c r="CZ48" s="10"/>
      <c r="DA48" s="10"/>
      <c r="DB48" s="11"/>
      <c r="DC48" s="12"/>
      <c r="DD48" s="13" t="str">
        <f>IF(OR(DC43="      -",DD43="      -"),"      -",((DC43-DD43)/DC43)*100)</f>
        <v xml:space="preserve">      -</v>
      </c>
      <c r="DE48" s="10"/>
      <c r="DF48" s="10"/>
      <c r="DG48" s="11"/>
      <c r="DH48" s="12"/>
      <c r="DI48" s="13" t="str">
        <f>IF(OR(DH43="      -",DI43="      -"),"      -",((DH43-DI43)/DH43)*100)</f>
        <v xml:space="preserve">      -</v>
      </c>
      <c r="DJ48" s="10"/>
      <c r="DK48" s="10"/>
      <c r="DL48" s="11"/>
      <c r="DM48" s="12"/>
      <c r="DN48" s="13" t="str">
        <f>IF(OR(DM43="      -",DN43="      -"),"      -",((DM43-DN43)/DM43)*100)</f>
        <v xml:space="preserve">      -</v>
      </c>
      <c r="DO48" s="10"/>
      <c r="DP48" s="10"/>
      <c r="DQ48" s="11"/>
      <c r="DR48" s="12"/>
      <c r="DS48" s="13" t="str">
        <f>IF(OR(DR43="      -",DS43="      -"),"      -",((DR43-DS43)/DR43)*100)</f>
        <v xml:space="preserve">      -</v>
      </c>
      <c r="DT48" s="10"/>
      <c r="DU48" s="10"/>
      <c r="DV48" s="11"/>
      <c r="DW48" s="12"/>
      <c r="DX48" s="13" t="str">
        <f>IF(OR(DW43="      -",DX43="      -"),"      -",((DW43-DX43)/DW43)*100)</f>
        <v xml:space="preserve">      -</v>
      </c>
      <c r="DY48" s="10"/>
      <c r="DZ48" s="10"/>
      <c r="EA48" s="11"/>
      <c r="EB48" s="12"/>
      <c r="EC48" s="13" t="str">
        <f>IF(OR(EB43="      -",EC43="      -"),"      -",((EB43-EC43)/EB43)*100)</f>
        <v xml:space="preserve">      -</v>
      </c>
      <c r="ED48" s="10"/>
      <c r="EE48" s="10"/>
      <c r="EF48" s="11"/>
      <c r="EG48" s="12"/>
      <c r="EH48" s="13" t="str">
        <f>IF(OR(EG43="      -",EH43="      -"),"      -",((EG43-EH43)/EG43)*100)</f>
        <v xml:space="preserve">      -</v>
      </c>
      <c r="EI48" s="10"/>
      <c r="EJ48" s="10"/>
      <c r="EK48" s="11"/>
      <c r="EL48" s="12"/>
      <c r="EM48" s="13" t="str">
        <f>IF(OR(EL43="      -",EM43="      -"),"      -",((EL43-EM43)/EL43)*100)</f>
        <v xml:space="preserve">      -</v>
      </c>
      <c r="EN48" s="10"/>
      <c r="EO48" s="10"/>
      <c r="EP48" s="11"/>
      <c r="EQ48" s="12"/>
      <c r="ER48" s="13" t="str">
        <f>IF(OR(EQ43="      -",ER43="      -"),"      -",((EQ43-ER43)/EQ43)*100)</f>
        <v xml:space="preserve">      -</v>
      </c>
      <c r="ES48" s="10"/>
      <c r="ET48" s="10"/>
      <c r="EU48" s="11"/>
      <c r="EV48" s="12"/>
      <c r="EW48" s="13" t="str">
        <f>IF(OR(EV43="      -",EW43="      -"),"      -",((EV43-EW43)/EV43)*100)</f>
        <v xml:space="preserve">      -</v>
      </c>
      <c r="EX48" s="10"/>
      <c r="EY48" s="10"/>
      <c r="EZ48" s="11"/>
      <c r="FA48" s="12"/>
      <c r="FB48" s="13" t="str">
        <f>IF(OR(FA43="      -",FB43="      -"),"      -",((FA43-FB43)/FA43)*100)</f>
        <v xml:space="preserve">      -</v>
      </c>
      <c r="FC48" s="10"/>
      <c r="FD48" s="10"/>
      <c r="FE48" s="11"/>
      <c r="FF48" s="12"/>
      <c r="FG48" s="13" t="str">
        <f>IF(OR(FF43="      -",FG43="      -"),"      -",((FF43-FG43)/FF43)*100)</f>
        <v xml:space="preserve">      -</v>
      </c>
      <c r="FH48" s="10"/>
      <c r="FI48" s="10"/>
      <c r="FJ48" s="11"/>
      <c r="FK48" s="12"/>
      <c r="FL48" s="13" t="str">
        <f>IF(OR(FK43="      -",FL43="      -"),"      -",((FK43-FL43)/FK43)*100)</f>
        <v xml:space="preserve">      -</v>
      </c>
      <c r="FM48" s="10"/>
      <c r="FN48" s="10"/>
      <c r="FO48" s="11"/>
      <c r="FP48" s="12"/>
      <c r="FQ48" s="13" t="str">
        <f>IF(OR(FP43="      -",FQ43="      -"),"      -",((FP43-FQ43)/FP43)*100)</f>
        <v xml:space="preserve">      -</v>
      </c>
      <c r="FR48" s="10"/>
      <c r="FS48" s="10"/>
      <c r="FT48" s="11"/>
      <c r="FU48" s="12"/>
      <c r="FV48" s="13" t="str">
        <f>IF(OR(FU43="      -",FV43="      -"),"      -",((FU43-FV43)/FU43)*100)</f>
        <v xml:space="preserve">      -</v>
      </c>
      <c r="FW48" s="10"/>
      <c r="FX48" s="10"/>
      <c r="FY48" s="11"/>
      <c r="FZ48" s="12"/>
      <c r="GA48" s="13" t="str">
        <f>IF(OR(FZ43="      -",GA43="      -"),"      -",((FZ43-GA43)/FZ43)*100)</f>
        <v xml:space="preserve">      -</v>
      </c>
      <c r="GB48" s="10"/>
      <c r="GC48" s="10"/>
      <c r="GD48" s="11"/>
      <c r="GE48" s="115"/>
    </row>
    <row r="49" spans="1:187" x14ac:dyDescent="0.2">
      <c r="A49" s="109" t="s">
        <v>514</v>
      </c>
      <c r="B49" s="103"/>
      <c r="C49" s="107"/>
      <c r="D49" s="112" t="str">
        <f>IF(OR(B43="      -",D43="      -"),"      -",((B43-D43)/B43)*100)</f>
        <v xml:space="preserve">      -</v>
      </c>
      <c r="E49" s="104"/>
      <c r="F49" s="105"/>
      <c r="G49" s="103"/>
      <c r="H49" s="107"/>
      <c r="I49" s="112" t="str">
        <f>IF(OR(G43="      -",I43="      -"),"      -",((G43-I43)/G43)*100)</f>
        <v xml:space="preserve">      -</v>
      </c>
      <c r="J49" s="104"/>
      <c r="K49" s="106"/>
      <c r="L49" s="103"/>
      <c r="M49" s="107"/>
      <c r="N49" s="112" t="str">
        <f>IF(OR(L43="      -",N43="      -"),"      -",((L43-N43)/L43)*100)</f>
        <v xml:space="preserve">      -</v>
      </c>
      <c r="O49" s="104"/>
      <c r="P49" s="106"/>
      <c r="Q49" s="103"/>
      <c r="R49" s="107"/>
      <c r="S49" s="112" t="str">
        <f>IF(OR(Q43="      -",S43="      -"),"      -",((Q43-S43)/Q43)*100)</f>
        <v xml:space="preserve">      -</v>
      </c>
      <c r="T49" s="104"/>
      <c r="U49" s="106"/>
      <c r="V49" s="103"/>
      <c r="W49" s="107"/>
      <c r="X49" s="112" t="str">
        <f>IF(OR(V43="      -",X43="      -"),"      -",((V43-X43)/V43)*100)</f>
        <v xml:space="preserve">      -</v>
      </c>
      <c r="Y49" s="104"/>
      <c r="Z49" s="106"/>
      <c r="AA49" s="103"/>
      <c r="AB49" s="107"/>
      <c r="AC49" s="112" t="str">
        <f>IF(OR(AA43="      -",AC43="      -"),"      -",((AA43-AC43)/AA43)*100)</f>
        <v xml:space="preserve">      -</v>
      </c>
      <c r="AD49" s="104"/>
      <c r="AE49" s="106"/>
      <c r="AF49" s="103"/>
      <c r="AG49" s="107"/>
      <c r="AH49" s="112" t="str">
        <f>IF(OR(AF43="      -",AH43="      -"),"      -",((AF43-AH43)/AF43)*100)</f>
        <v xml:space="preserve">      -</v>
      </c>
      <c r="AI49" s="104"/>
      <c r="AJ49" s="106"/>
      <c r="AK49" s="103"/>
      <c r="AL49" s="107"/>
      <c r="AM49" s="112" t="str">
        <f>IF(OR(AK43="      -",AM43="      -"),"      -",((AK43-AM43)/AK43)*100)</f>
        <v xml:space="preserve">      -</v>
      </c>
      <c r="AN49" s="104"/>
      <c r="AO49" s="106"/>
      <c r="AP49" s="103"/>
      <c r="AQ49" s="107"/>
      <c r="AR49" s="112" t="str">
        <f>IF(OR(AP43="      -",AR43="      -"),"      -",((AP43-AR43)/AP43)*100)</f>
        <v xml:space="preserve">      -</v>
      </c>
      <c r="AS49" s="104"/>
      <c r="AT49" s="106"/>
      <c r="AU49" s="103"/>
      <c r="AV49" s="107"/>
      <c r="AW49" s="112" t="str">
        <f>IF(OR(AU43="      -",AW43="      -"),"      -",((AU43-AW43)/AU43)*100)</f>
        <v xml:space="preserve">      -</v>
      </c>
      <c r="AX49" s="104"/>
      <c r="AY49" s="106"/>
      <c r="AZ49" s="103"/>
      <c r="BA49" s="107"/>
      <c r="BB49" s="112" t="str">
        <f>IF(OR(AZ43="      -",BB43="      -"),"      -",((AZ43-BB43)/AZ43)*100)</f>
        <v xml:space="preserve">      -</v>
      </c>
      <c r="BC49" s="104"/>
      <c r="BD49" s="106"/>
      <c r="BE49" s="103"/>
      <c r="BF49" s="107"/>
      <c r="BG49" s="112" t="str">
        <f>IF(OR(BE43="      -",BG43="      -"),"      -",((BE43-BG43)/BE43)*100)</f>
        <v xml:space="preserve">      -</v>
      </c>
      <c r="BH49" s="104"/>
      <c r="BI49" s="106"/>
      <c r="BJ49" s="103"/>
      <c r="BK49" s="107"/>
      <c r="BL49" s="112" t="str">
        <f>IF(OR(BJ43="      -",BL43="      -"),"      -",((BJ43-BL43)/BJ43)*100)</f>
        <v xml:space="preserve">      -</v>
      </c>
      <c r="BM49" s="104"/>
      <c r="BN49" s="106"/>
      <c r="BO49" s="103"/>
      <c r="BP49" s="107"/>
      <c r="BQ49" s="112" t="str">
        <f>IF(OR(BO43="      -",BQ43="      -"),"      -",((BO43-BQ43)/BO43)*100)</f>
        <v xml:space="preserve">      -</v>
      </c>
      <c r="BR49" s="104"/>
      <c r="BS49" s="106"/>
      <c r="BT49" s="103"/>
      <c r="BU49" s="107"/>
      <c r="BV49" s="112" t="str">
        <f>IF(OR(BT43="      -",BV43="      -"),"      -",((BT43-BV43)/BT43)*100)</f>
        <v xml:space="preserve">      -</v>
      </c>
      <c r="BW49" s="104"/>
      <c r="BX49" s="106"/>
      <c r="BY49" s="103"/>
      <c r="BZ49" s="107"/>
      <c r="CA49" s="112" t="str">
        <f>IF(OR(BY43="      -",CA43="      -"),"      -",((BY43-CA43)/BY43)*100)</f>
        <v xml:space="preserve">      -</v>
      </c>
      <c r="CB49" s="104"/>
      <c r="CC49" s="106"/>
      <c r="CD49" s="103"/>
      <c r="CE49" s="107"/>
      <c r="CF49" s="112" t="str">
        <f>IF(OR(CD43="      -",CF43="      -"),"      -",((CD43-CF43)/CD43)*100)</f>
        <v xml:space="preserve">      -</v>
      </c>
      <c r="CG49" s="104"/>
      <c r="CH49" s="106"/>
      <c r="CI49" s="103"/>
      <c r="CJ49" s="107"/>
      <c r="CK49" s="112" t="str">
        <f>IF(OR(CI43="      -",CK43="      -"),"      -",((CI43-CK43)/CI43)*100)</f>
        <v xml:space="preserve">      -</v>
      </c>
      <c r="CL49" s="104"/>
      <c r="CM49" s="106"/>
      <c r="CN49" s="103"/>
      <c r="CO49" s="107"/>
      <c r="CP49" s="112" t="str">
        <f>IF(OR(CN43="      -",CP43="      -"),"      -",((CN43-CP43)/CN43)*100)</f>
        <v xml:space="preserve">      -</v>
      </c>
      <c r="CQ49" s="104"/>
      <c r="CR49" s="106"/>
      <c r="CS49" s="103"/>
      <c r="CT49" s="107"/>
      <c r="CU49" s="112" t="str">
        <f>IF(OR(CS43="      -",CU43="      -"),"      -",((CS43-CU43)/CS43)*100)</f>
        <v xml:space="preserve">      -</v>
      </c>
      <c r="CV49" s="104"/>
      <c r="CW49" s="106"/>
      <c r="CX49" s="103"/>
      <c r="CY49" s="107"/>
      <c r="CZ49" s="112" t="str">
        <f>IF(OR(CX43="      -",CZ43="      -"),"      -",((CX43-CZ43)/CX43)*100)</f>
        <v xml:space="preserve">      -</v>
      </c>
      <c r="DA49" s="104"/>
      <c r="DB49" s="106"/>
      <c r="DC49" s="103"/>
      <c r="DD49" s="107"/>
      <c r="DE49" s="112" t="str">
        <f>IF(OR(DC43="      -",DE43="      -"),"      -",((DC43-DE43)/DC43)*100)</f>
        <v xml:space="preserve">      -</v>
      </c>
      <c r="DF49" s="104"/>
      <c r="DG49" s="106"/>
      <c r="DH49" s="103"/>
      <c r="DI49" s="107"/>
      <c r="DJ49" s="112" t="str">
        <f>IF(OR(DH43="      -",DJ43="      -"),"      -",((DH43-DJ43)/DH43)*100)</f>
        <v xml:space="preserve">      -</v>
      </c>
      <c r="DK49" s="104"/>
      <c r="DL49" s="106"/>
      <c r="DM49" s="103"/>
      <c r="DN49" s="107"/>
      <c r="DO49" s="112" t="str">
        <f>IF(OR(DM43="      -",DO43="      -"),"      -",((DM43-DO43)/DM43)*100)</f>
        <v xml:space="preserve">      -</v>
      </c>
      <c r="DP49" s="104"/>
      <c r="DQ49" s="106"/>
      <c r="DR49" s="103"/>
      <c r="DS49" s="107"/>
      <c r="DT49" s="112" t="str">
        <f>IF(OR(DR43="      -",DT43="      -"),"      -",((DR43-DT43)/DR43)*100)</f>
        <v xml:space="preserve">      -</v>
      </c>
      <c r="DU49" s="104"/>
      <c r="DV49" s="106"/>
      <c r="DW49" s="103"/>
      <c r="DX49" s="107"/>
      <c r="DY49" s="112" t="str">
        <f>IF(OR(DW43="      -",DY43="      -"),"      -",((DW43-DY43)/DW43)*100)</f>
        <v xml:space="preserve">      -</v>
      </c>
      <c r="DZ49" s="104"/>
      <c r="EA49" s="106"/>
      <c r="EB49" s="103"/>
      <c r="EC49" s="107"/>
      <c r="ED49" s="112" t="str">
        <f>IF(OR(EB43="      -",ED43="      -"),"      -",((EB43-ED43)/EB43)*100)</f>
        <v xml:space="preserve">      -</v>
      </c>
      <c r="EE49" s="104"/>
      <c r="EF49" s="106"/>
      <c r="EG49" s="103"/>
      <c r="EH49" s="107"/>
      <c r="EI49" s="112" t="str">
        <f>IF(OR(EG43="      -",EI43="      -"),"      -",((EG43-EI43)/EG43)*100)</f>
        <v xml:space="preserve">      -</v>
      </c>
      <c r="EJ49" s="104"/>
      <c r="EK49" s="106"/>
      <c r="EL49" s="103"/>
      <c r="EM49" s="107"/>
      <c r="EN49" s="112" t="str">
        <f>IF(OR(EL43="      -",EN43="      -"),"      -",((EL43-EN43)/EL43)*100)</f>
        <v xml:space="preserve">      -</v>
      </c>
      <c r="EO49" s="104"/>
      <c r="EP49" s="106"/>
      <c r="EQ49" s="103"/>
      <c r="ER49" s="107"/>
      <c r="ES49" s="112" t="str">
        <f>IF(OR(EQ43="      -",ES43="      -"),"      -",((EQ43-ES43)/EQ43)*100)</f>
        <v xml:space="preserve">      -</v>
      </c>
      <c r="ET49" s="104"/>
      <c r="EU49" s="106"/>
      <c r="EV49" s="103"/>
      <c r="EW49" s="107"/>
      <c r="EX49" s="112" t="str">
        <f>IF(OR(EV43="      -",EX43="      -"),"      -",((EV43-EX43)/EV43)*100)</f>
        <v xml:space="preserve">      -</v>
      </c>
      <c r="EY49" s="104"/>
      <c r="EZ49" s="106"/>
      <c r="FA49" s="103"/>
      <c r="FB49" s="107"/>
      <c r="FC49" s="112" t="str">
        <f>IF(OR(FA43="      -",FC43="      -"),"      -",((FA43-FC43)/FA43)*100)</f>
        <v xml:space="preserve">      -</v>
      </c>
      <c r="FD49" s="104"/>
      <c r="FE49" s="106"/>
      <c r="FF49" s="103"/>
      <c r="FG49" s="107"/>
      <c r="FH49" s="112" t="str">
        <f>IF(OR(FF43="      -",FH43="      -"),"      -",((FF43-FH43)/FF43)*100)</f>
        <v xml:space="preserve">      -</v>
      </c>
      <c r="FI49" s="104"/>
      <c r="FJ49" s="106"/>
      <c r="FK49" s="103"/>
      <c r="FL49" s="107"/>
      <c r="FM49" s="112" t="str">
        <f>IF(OR(FK43="      -",FM43="      -"),"      -",((FK43-FM43)/FK43)*100)</f>
        <v xml:space="preserve">      -</v>
      </c>
      <c r="FN49" s="104"/>
      <c r="FO49" s="106"/>
      <c r="FP49" s="103"/>
      <c r="FQ49" s="107"/>
      <c r="FR49" s="112" t="str">
        <f>IF(OR(FP43="      -",FR43="      -"),"      -",((FP43-FR43)/FP43)*100)</f>
        <v xml:space="preserve">      -</v>
      </c>
      <c r="FS49" s="104"/>
      <c r="FT49" s="106"/>
      <c r="FU49" s="103"/>
      <c r="FV49" s="107"/>
      <c r="FW49" s="112" t="str">
        <f>IF(OR(FU43="      -",FW43="      -"),"      -",((FU43-FW43)/FU43)*100)</f>
        <v xml:space="preserve">      -</v>
      </c>
      <c r="FX49" s="104"/>
      <c r="FY49" s="106"/>
      <c r="FZ49" s="103"/>
      <c r="GA49" s="107"/>
      <c r="GB49" s="112" t="str">
        <f>IF(OR(FZ43="      -",GB43="      -"),"      -",((FZ43-GB43)/FZ43)*100)</f>
        <v xml:space="preserve">      -</v>
      </c>
      <c r="GC49" s="104"/>
      <c r="GD49" s="106"/>
      <c r="GE49" s="115"/>
    </row>
    <row r="50" spans="1:187" ht="15.75" thickBot="1" x14ac:dyDescent="0.25">
      <c r="A50" s="110" t="s">
        <v>515</v>
      </c>
      <c r="B50" s="7"/>
      <c r="C50" s="8"/>
      <c r="D50" s="113"/>
      <c r="E50" s="111" t="str">
        <f>IF(OR(B43="      -",E43="      -"),"      -",((B43-E43)/B43)*100)</f>
        <v xml:space="preserve">      -</v>
      </c>
      <c r="F50" s="62"/>
      <c r="G50" s="7"/>
      <c r="H50" s="8"/>
      <c r="I50" s="113"/>
      <c r="J50" s="111" t="str">
        <f>IF(OR(G43="      -",J43="      -"),"      -",((G43-J43)/G43)*100)</f>
        <v xml:space="preserve">      -</v>
      </c>
      <c r="K50" s="9"/>
      <c r="L50" s="7"/>
      <c r="M50" s="8"/>
      <c r="N50" s="113"/>
      <c r="O50" s="111" t="str">
        <f>IF(OR(L43="      -",O43="      -"),"      -",((L43-O43)/L43)*100)</f>
        <v xml:space="preserve">      -</v>
      </c>
      <c r="P50" s="9"/>
      <c r="Q50" s="7"/>
      <c r="R50" s="8"/>
      <c r="S50" s="113"/>
      <c r="T50" s="111" t="str">
        <f>IF(OR(Q43="      -",T43="      -"),"      -",((Q43-T43)/Q43)*100)</f>
        <v xml:space="preserve">      -</v>
      </c>
      <c r="U50" s="9"/>
      <c r="V50" s="7"/>
      <c r="W50" s="8"/>
      <c r="X50" s="113"/>
      <c r="Y50" s="111" t="str">
        <f>IF(OR(V43="      -",Y43="      -"),"      -",((V43-Y43)/V43)*100)</f>
        <v xml:space="preserve">      -</v>
      </c>
      <c r="Z50" s="9"/>
      <c r="AA50" s="7"/>
      <c r="AB50" s="8"/>
      <c r="AC50" s="113"/>
      <c r="AD50" s="111" t="str">
        <f>IF(OR(AA43="      -",AD43="      -"),"      -",((AA43-AD43)/AA43)*100)</f>
        <v xml:space="preserve">      -</v>
      </c>
      <c r="AE50" s="9"/>
      <c r="AF50" s="7"/>
      <c r="AG50" s="8"/>
      <c r="AH50" s="113"/>
      <c r="AI50" s="111" t="str">
        <f>IF(OR(AF43="      -",AI43="      -"),"      -",((AF43-AI43)/AF43)*100)</f>
        <v xml:space="preserve">      -</v>
      </c>
      <c r="AJ50" s="9"/>
      <c r="AK50" s="7"/>
      <c r="AL50" s="8"/>
      <c r="AM50" s="113"/>
      <c r="AN50" s="111" t="str">
        <f>IF(OR(AK43="      -",AN43="      -"),"      -",((AK43-AN43)/AK43)*100)</f>
        <v xml:space="preserve">      -</v>
      </c>
      <c r="AO50" s="9"/>
      <c r="AP50" s="7"/>
      <c r="AQ50" s="8"/>
      <c r="AR50" s="113"/>
      <c r="AS50" s="111" t="str">
        <f>IF(OR(AP43="      -",AS43="      -"),"      -",((AP43-AS43)/AP43)*100)</f>
        <v xml:space="preserve">      -</v>
      </c>
      <c r="AT50" s="9"/>
      <c r="AU50" s="7"/>
      <c r="AV50" s="8"/>
      <c r="AW50" s="113"/>
      <c r="AX50" s="111" t="str">
        <f>IF(OR(AU43="      -",AX43="      -"),"      -",((AU43-AX43)/AU43)*100)</f>
        <v xml:space="preserve">      -</v>
      </c>
      <c r="AY50" s="9"/>
      <c r="AZ50" s="7"/>
      <c r="BA50" s="8"/>
      <c r="BB50" s="113"/>
      <c r="BC50" s="111" t="str">
        <f>IF(OR(AZ43="      -",BC43="      -"),"      -",((AZ43-BC43)/AZ43)*100)</f>
        <v xml:space="preserve">      -</v>
      </c>
      <c r="BD50" s="9"/>
      <c r="BE50" s="7"/>
      <c r="BF50" s="8"/>
      <c r="BG50" s="113"/>
      <c r="BH50" s="111" t="str">
        <f>IF(OR(BE43="      -",BH43="      -"),"      -",((BE43-BH43)/BE43)*100)</f>
        <v xml:space="preserve">      -</v>
      </c>
      <c r="BI50" s="9"/>
      <c r="BJ50" s="7"/>
      <c r="BK50" s="8"/>
      <c r="BL50" s="113"/>
      <c r="BM50" s="111" t="str">
        <f>IF(OR(BJ43="      -",BM43="      -"),"      -",((BJ43-BM43)/BJ43)*100)</f>
        <v xml:space="preserve">      -</v>
      </c>
      <c r="BN50" s="9"/>
      <c r="BO50" s="7"/>
      <c r="BP50" s="8"/>
      <c r="BQ50" s="113"/>
      <c r="BR50" s="111" t="str">
        <f>IF(OR(BO43="      -",BR43="      -"),"      -",((BO43-BR43)/BO43)*100)</f>
        <v xml:space="preserve">      -</v>
      </c>
      <c r="BS50" s="9"/>
      <c r="BT50" s="7"/>
      <c r="BU50" s="8"/>
      <c r="BV50" s="113"/>
      <c r="BW50" s="111" t="str">
        <f>IF(OR(BT43="      -",BW43="      -"),"      -",((BT43-BW43)/BT43)*100)</f>
        <v xml:space="preserve">      -</v>
      </c>
      <c r="BX50" s="9"/>
      <c r="BY50" s="7"/>
      <c r="BZ50" s="8"/>
      <c r="CA50" s="113"/>
      <c r="CB50" s="111" t="str">
        <f>IF(OR(BY43="      -",CB43="      -"),"      -",((BY43-CB43)/BY43)*100)</f>
        <v xml:space="preserve">      -</v>
      </c>
      <c r="CC50" s="9"/>
      <c r="CD50" s="7"/>
      <c r="CE50" s="8"/>
      <c r="CF50" s="113"/>
      <c r="CG50" s="111" t="str">
        <f>IF(OR(CD43="      -",CG43="      -"),"      -",((CD43-CG43)/CD43)*100)</f>
        <v xml:space="preserve">      -</v>
      </c>
      <c r="CH50" s="9"/>
      <c r="CI50" s="7"/>
      <c r="CJ50" s="8"/>
      <c r="CK50" s="113"/>
      <c r="CL50" s="111" t="str">
        <f>IF(OR(CI43="      -",CL43="      -"),"      -",((CI43-CL43)/CI43)*100)</f>
        <v xml:space="preserve">      -</v>
      </c>
      <c r="CM50" s="9"/>
      <c r="CN50" s="7"/>
      <c r="CO50" s="8"/>
      <c r="CP50" s="113"/>
      <c r="CQ50" s="111" t="str">
        <f>IF(OR(CN43="      -",CQ43="      -"),"      -",((CN43-CQ43)/CN43)*100)</f>
        <v xml:space="preserve">      -</v>
      </c>
      <c r="CR50" s="9"/>
      <c r="CS50" s="7"/>
      <c r="CT50" s="8"/>
      <c r="CU50" s="113"/>
      <c r="CV50" s="111" t="str">
        <f>IF(OR(CS43="      -",CV43="      -"),"      -",((CS43-CV43)/CS43)*100)</f>
        <v xml:space="preserve">      -</v>
      </c>
      <c r="CW50" s="9"/>
      <c r="CX50" s="7"/>
      <c r="CY50" s="8"/>
      <c r="CZ50" s="113"/>
      <c r="DA50" s="111" t="str">
        <f>IF(OR(CX43="      -",DA43="      -"),"      -",((CX43-DA43)/CX43)*100)</f>
        <v xml:space="preserve">      -</v>
      </c>
      <c r="DB50" s="9"/>
      <c r="DC50" s="7"/>
      <c r="DD50" s="8"/>
      <c r="DE50" s="113"/>
      <c r="DF50" s="111" t="str">
        <f>IF(OR(DC43="      -",DF43="      -"),"      -",((DC43-DF43)/DC43)*100)</f>
        <v xml:space="preserve">      -</v>
      </c>
      <c r="DG50" s="9"/>
      <c r="DH50" s="7"/>
      <c r="DI50" s="8"/>
      <c r="DJ50" s="113"/>
      <c r="DK50" s="111" t="str">
        <f>IF(OR(DH43="      -",DK43="      -"),"      -",((DH43-DK43)/DH43)*100)</f>
        <v xml:space="preserve">      -</v>
      </c>
      <c r="DL50" s="9"/>
      <c r="DM50" s="7"/>
      <c r="DN50" s="8"/>
      <c r="DO50" s="113"/>
      <c r="DP50" s="111" t="str">
        <f>IF(OR(DM43="      -",DP43="      -"),"      -",((DM43-DP43)/DM43)*100)</f>
        <v xml:space="preserve">      -</v>
      </c>
      <c r="DQ50" s="9"/>
      <c r="DR50" s="7"/>
      <c r="DS50" s="8"/>
      <c r="DT50" s="113"/>
      <c r="DU50" s="111" t="str">
        <f>IF(OR(DR43="      -",DU43="      -"),"      -",((DR43-DU43)/DR43)*100)</f>
        <v xml:space="preserve">      -</v>
      </c>
      <c r="DV50" s="9"/>
      <c r="DW50" s="7"/>
      <c r="DX50" s="8"/>
      <c r="DY50" s="113"/>
      <c r="DZ50" s="111" t="str">
        <f>IF(OR(DW43="      -",DZ43="      -"),"      -",((DW43-DZ43)/DW43)*100)</f>
        <v xml:space="preserve">      -</v>
      </c>
      <c r="EA50" s="9"/>
      <c r="EB50" s="7"/>
      <c r="EC50" s="8"/>
      <c r="ED50" s="113"/>
      <c r="EE50" s="111" t="str">
        <f>IF(OR(EB43="      -",EE43="      -"),"      -",((EB43-EE43)/EB43)*100)</f>
        <v xml:space="preserve">      -</v>
      </c>
      <c r="EF50" s="9"/>
      <c r="EG50" s="7"/>
      <c r="EH50" s="8"/>
      <c r="EI50" s="113"/>
      <c r="EJ50" s="111" t="str">
        <f>IF(OR(EG43="      -",EJ43="      -"),"      -",((EG43-EJ43)/EG43)*100)</f>
        <v xml:space="preserve">      -</v>
      </c>
      <c r="EK50" s="9"/>
      <c r="EL50" s="7"/>
      <c r="EM50" s="8"/>
      <c r="EN50" s="113"/>
      <c r="EO50" s="111" t="str">
        <f>IF(OR(EL43="      -",EO43="      -"),"      -",((EL43-EO43)/EL43)*100)</f>
        <v xml:space="preserve">      -</v>
      </c>
      <c r="EP50" s="9"/>
      <c r="EQ50" s="7"/>
      <c r="ER50" s="8"/>
      <c r="ES50" s="113"/>
      <c r="ET50" s="111" t="str">
        <f>IF(OR(EQ43="      -",ET43="      -"),"      -",((EQ43-ET43)/EQ43)*100)</f>
        <v xml:space="preserve">      -</v>
      </c>
      <c r="EU50" s="9"/>
      <c r="EV50" s="7"/>
      <c r="EW50" s="8"/>
      <c r="EX50" s="113"/>
      <c r="EY50" s="111" t="str">
        <f>IF(OR(EV43="      -",EY43="      -"),"      -",((EV43-EY43)/EV43)*100)</f>
        <v xml:space="preserve">      -</v>
      </c>
      <c r="EZ50" s="9"/>
      <c r="FA50" s="7"/>
      <c r="FB50" s="8"/>
      <c r="FC50" s="113"/>
      <c r="FD50" s="111" t="str">
        <f>IF(OR(FA43="      -",FD43="      -"),"      -",((FA43-FD43)/FA43)*100)</f>
        <v xml:space="preserve">      -</v>
      </c>
      <c r="FE50" s="9"/>
      <c r="FF50" s="7"/>
      <c r="FG50" s="8"/>
      <c r="FH50" s="113"/>
      <c r="FI50" s="111" t="str">
        <f>IF(OR(FF43="      -",FI43="      -"),"      -",((FF43-FI43)/FF43)*100)</f>
        <v xml:space="preserve">      -</v>
      </c>
      <c r="FJ50" s="9"/>
      <c r="FK50" s="7"/>
      <c r="FL50" s="8"/>
      <c r="FM50" s="113"/>
      <c r="FN50" s="111" t="str">
        <f>IF(OR(FK43="      -",FN43="      -"),"      -",((FK43-FN43)/FK43)*100)</f>
        <v xml:space="preserve">      -</v>
      </c>
      <c r="FO50" s="9"/>
      <c r="FP50" s="7"/>
      <c r="FQ50" s="8"/>
      <c r="FR50" s="113"/>
      <c r="FS50" s="111" t="str">
        <f>IF(OR(FP43="      -",FS43="      -"),"      -",((FP43-FS43)/FP43)*100)</f>
        <v xml:space="preserve">      -</v>
      </c>
      <c r="FT50" s="9"/>
      <c r="FU50" s="7"/>
      <c r="FV50" s="8"/>
      <c r="FW50" s="113"/>
      <c r="FX50" s="111" t="str">
        <f>IF(OR(FU43="      -",FX43="      -"),"      -",((FU43-FX43)/FU43)*100)</f>
        <v xml:space="preserve">      -</v>
      </c>
      <c r="FY50" s="9"/>
      <c r="FZ50" s="7"/>
      <c r="GA50" s="8"/>
      <c r="GB50" s="113"/>
      <c r="GC50" s="111" t="str">
        <f>IF(OR(FZ43="      -",GC43="      -"),"      -",((FZ43-GC43)/FZ43)*100)</f>
        <v xml:space="preserve">      -</v>
      </c>
      <c r="GD50" s="9"/>
      <c r="GE50" s="115"/>
    </row>
    <row r="51" spans="1:187" ht="15.75" thickTop="1" x14ac:dyDescent="0.2">
      <c r="A51" s="25" t="s">
        <v>231</v>
      </c>
      <c r="B51" s="1"/>
      <c r="C51" s="1"/>
      <c r="D51" s="15"/>
      <c r="E51" s="1"/>
      <c r="F51" s="1"/>
      <c r="G51" s="1"/>
      <c r="H51" s="1"/>
      <c r="I51" s="15"/>
      <c r="J51" s="1"/>
      <c r="K51" s="117"/>
      <c r="L51" s="115"/>
      <c r="M51" s="1"/>
      <c r="N51" s="1"/>
      <c r="O51" s="15"/>
      <c r="P51" s="1"/>
      <c r="Q51" s="1"/>
      <c r="R51" s="1"/>
      <c r="S51" s="1"/>
      <c r="T51" s="15"/>
      <c r="U51" s="114"/>
      <c r="V51" s="115"/>
      <c r="W51" s="1"/>
      <c r="X51" s="1"/>
      <c r="Y51" s="1"/>
      <c r="Z51" s="1"/>
      <c r="AA51" s="1"/>
      <c r="AB51" s="1"/>
      <c r="AC51" s="15"/>
      <c r="AD51" s="1"/>
      <c r="AE51" s="114"/>
      <c r="AF51" s="115"/>
      <c r="AG51" s="1"/>
      <c r="AH51" s="15"/>
      <c r="AI51" s="1"/>
      <c r="AJ51" s="1"/>
      <c r="AK51" s="1"/>
      <c r="AL51" s="1"/>
      <c r="AM51" s="15"/>
      <c r="AN51" s="1"/>
      <c r="AO51" s="114"/>
      <c r="AP51" s="115"/>
      <c r="AQ51" s="1"/>
      <c r="AR51" s="15"/>
      <c r="AS51" s="1"/>
      <c r="AT51" s="1"/>
      <c r="AU51" s="1"/>
      <c r="AV51" s="1"/>
      <c r="AW51" s="15"/>
      <c r="AX51" s="1"/>
      <c r="AY51" s="114"/>
      <c r="AZ51" s="115"/>
      <c r="BA51" s="1"/>
      <c r="BB51" s="15"/>
      <c r="BC51" s="1"/>
      <c r="BD51" s="1"/>
      <c r="BE51" s="1"/>
      <c r="BF51" s="1"/>
      <c r="BG51" s="15"/>
      <c r="BH51" s="1"/>
      <c r="BI51" s="114"/>
      <c r="BJ51" s="115"/>
      <c r="BK51" s="1"/>
      <c r="BL51" s="15"/>
      <c r="BM51" s="1"/>
      <c r="BN51" s="1"/>
      <c r="BO51" s="1"/>
      <c r="BP51" s="1"/>
      <c r="BQ51" s="15"/>
      <c r="BR51" s="1"/>
      <c r="BS51" s="114"/>
      <c r="BT51" s="115"/>
      <c r="BU51" s="1"/>
      <c r="BV51" s="15"/>
      <c r="BW51" s="1"/>
      <c r="BX51" s="1"/>
      <c r="BY51" s="1"/>
      <c r="BZ51" s="1"/>
      <c r="CA51" s="15"/>
      <c r="CB51" s="1"/>
      <c r="CC51" s="114"/>
      <c r="CD51" s="115"/>
      <c r="CE51" s="1"/>
      <c r="CF51" s="15"/>
      <c r="CG51" s="1"/>
      <c r="CH51" s="1"/>
      <c r="CI51" s="1"/>
      <c r="CJ51" s="1"/>
      <c r="CK51" s="15"/>
      <c r="CL51" s="1"/>
      <c r="CM51" s="114"/>
      <c r="CN51" s="115"/>
      <c r="CO51" s="1"/>
      <c r="CP51" s="15"/>
      <c r="CQ51" s="1"/>
      <c r="CR51" s="1"/>
      <c r="CS51" s="1"/>
      <c r="CT51" s="1"/>
      <c r="CU51" s="15"/>
      <c r="CV51" s="1"/>
      <c r="CW51" s="114"/>
      <c r="CX51" s="115"/>
      <c r="CY51" s="1"/>
      <c r="CZ51" s="15"/>
      <c r="DA51" s="1"/>
      <c r="DB51" s="1"/>
      <c r="DC51" s="1"/>
      <c r="DD51" s="1"/>
      <c r="DE51" s="15"/>
      <c r="DF51" s="1"/>
      <c r="DG51" s="114"/>
      <c r="DH51" s="115"/>
      <c r="DI51" s="1"/>
      <c r="DJ51" s="15"/>
      <c r="DK51" s="1"/>
      <c r="DL51" s="1"/>
      <c r="DM51" s="1"/>
      <c r="DN51" s="1"/>
      <c r="DO51" s="15"/>
      <c r="DP51" s="1"/>
      <c r="DQ51" s="114"/>
      <c r="DR51" s="115"/>
      <c r="DS51" s="1"/>
      <c r="DT51" s="15"/>
      <c r="DU51" s="1"/>
      <c r="DV51" s="1"/>
      <c r="DW51" s="1"/>
      <c r="DX51" s="1"/>
      <c r="DY51" s="15"/>
      <c r="DZ51" s="1"/>
      <c r="EA51" s="114"/>
      <c r="EB51" s="115"/>
      <c r="EC51" s="1"/>
      <c r="ED51" s="15"/>
      <c r="EE51" s="1"/>
      <c r="EF51" s="1"/>
      <c r="EG51" s="1"/>
      <c r="EH51" s="1"/>
      <c r="EI51" s="15"/>
      <c r="EJ51" s="1"/>
      <c r="EK51" s="114"/>
      <c r="EL51" s="115"/>
      <c r="EM51" s="1"/>
      <c r="EN51" s="15"/>
      <c r="EO51" s="1"/>
      <c r="EP51" s="1"/>
      <c r="EQ51" s="1"/>
      <c r="ER51" s="1"/>
      <c r="ES51" s="15"/>
      <c r="ET51" s="1"/>
      <c r="EU51" s="114"/>
      <c r="EV51" s="115"/>
      <c r="EW51" s="1"/>
      <c r="EX51" s="15"/>
      <c r="EY51" s="1"/>
      <c r="EZ51" s="1"/>
      <c r="FA51" s="1"/>
      <c r="FB51" s="1"/>
      <c r="FC51" s="15"/>
      <c r="FD51" s="1"/>
      <c r="FE51" s="114"/>
      <c r="FF51" s="115"/>
      <c r="FG51" s="1"/>
      <c r="FH51" s="15"/>
      <c r="FI51" s="1"/>
      <c r="FJ51" s="1"/>
      <c r="FK51" s="1"/>
      <c r="FL51" s="1"/>
      <c r="FM51" s="15"/>
      <c r="FN51" s="1"/>
      <c r="FO51" s="114"/>
      <c r="FP51" s="115"/>
      <c r="FQ51" s="1"/>
      <c r="FR51" s="15"/>
      <c r="FS51" s="1"/>
      <c r="FT51" s="1"/>
      <c r="FU51" s="1"/>
      <c r="FV51" s="1"/>
      <c r="FW51" s="15"/>
      <c r="FX51" s="1"/>
      <c r="FY51" s="114"/>
      <c r="FZ51" s="115"/>
      <c r="GA51" s="1"/>
      <c r="GB51" s="15"/>
      <c r="GC51" s="1"/>
      <c r="GD51" s="114"/>
      <c r="GE51" s="115"/>
    </row>
    <row r="52" spans="1:187" x14ac:dyDescent="0.2">
      <c r="A52" s="71" t="s">
        <v>185</v>
      </c>
      <c r="B52" s="1"/>
      <c r="C52" s="1"/>
      <c r="D52" s="1"/>
      <c r="E52" s="15"/>
      <c r="F52" s="15"/>
      <c r="G52" s="1"/>
      <c r="H52" s="1"/>
      <c r="I52" s="1"/>
      <c r="J52" s="1"/>
      <c r="K52" s="114"/>
      <c r="L52" s="115"/>
      <c r="M52" s="1"/>
      <c r="N52" s="1"/>
      <c r="O52" s="1"/>
      <c r="P52" s="1"/>
      <c r="Q52" s="1"/>
      <c r="R52" s="1"/>
      <c r="S52" s="1"/>
      <c r="T52" s="1"/>
      <c r="U52" s="114"/>
      <c r="V52" s="115"/>
      <c r="W52" s="1"/>
      <c r="X52" s="1"/>
      <c r="Y52" s="1"/>
      <c r="Z52" s="1"/>
      <c r="AA52" s="1"/>
      <c r="AB52" s="1"/>
      <c r="AC52" s="1"/>
      <c r="AD52" s="1"/>
      <c r="AE52" s="114"/>
      <c r="AF52" s="115"/>
      <c r="AG52" s="1"/>
      <c r="AH52" s="1"/>
      <c r="AI52" s="1"/>
      <c r="AJ52" s="1"/>
      <c r="AK52" s="1"/>
      <c r="AL52" s="1"/>
      <c r="AM52" s="1"/>
      <c r="AN52" s="1"/>
      <c r="AO52" s="114"/>
      <c r="AP52" s="115"/>
      <c r="AQ52" s="1"/>
      <c r="AR52" s="1"/>
      <c r="AS52" s="1"/>
      <c r="AT52" s="1"/>
      <c r="AU52" s="1"/>
      <c r="AV52" s="1"/>
      <c r="AW52" s="1"/>
      <c r="AX52" s="1"/>
      <c r="AY52" s="114"/>
      <c r="AZ52" s="115"/>
      <c r="BA52" s="1"/>
      <c r="BB52" s="1"/>
      <c r="BC52" s="1"/>
      <c r="BD52" s="1"/>
      <c r="BE52" s="1"/>
      <c r="BF52" s="1"/>
      <c r="BG52" s="1"/>
      <c r="BH52" s="1"/>
      <c r="BI52" s="114"/>
      <c r="BJ52" s="115"/>
      <c r="BK52" s="1"/>
      <c r="BL52" s="1"/>
      <c r="BM52" s="1"/>
      <c r="BN52" s="1"/>
      <c r="BO52" s="1"/>
      <c r="BP52" s="1"/>
      <c r="BQ52" s="1"/>
      <c r="BR52" s="1"/>
      <c r="BS52" s="114"/>
      <c r="BT52" s="115"/>
      <c r="BU52" s="1"/>
      <c r="BV52" s="1"/>
      <c r="BW52" s="1"/>
      <c r="BX52" s="1"/>
      <c r="BY52" s="1"/>
      <c r="BZ52" s="1"/>
      <c r="CA52" s="1"/>
      <c r="CB52" s="1"/>
      <c r="CC52" s="114"/>
      <c r="CD52" s="115"/>
      <c r="CE52" s="1"/>
      <c r="CF52" s="1"/>
      <c r="CG52" s="1"/>
      <c r="CH52" s="1"/>
      <c r="CI52" s="1"/>
      <c r="CJ52" s="1"/>
      <c r="CK52" s="1"/>
      <c r="CL52" s="1"/>
      <c r="CM52" s="114"/>
      <c r="CN52" s="115"/>
      <c r="CO52" s="1"/>
      <c r="CP52" s="1"/>
      <c r="CQ52" s="1"/>
      <c r="CR52" s="1"/>
      <c r="CS52" s="1"/>
      <c r="CT52" s="1"/>
      <c r="CU52" s="1"/>
      <c r="CV52" s="1"/>
      <c r="CW52" s="114"/>
      <c r="CX52" s="115"/>
      <c r="CY52" s="1"/>
      <c r="CZ52" s="1"/>
      <c r="DA52" s="1"/>
      <c r="DB52" s="1"/>
      <c r="DC52" s="1"/>
      <c r="DD52" s="1"/>
      <c r="DE52" s="1"/>
      <c r="DF52" s="1"/>
      <c r="DG52" s="114"/>
      <c r="DH52" s="115"/>
      <c r="DI52" s="1"/>
      <c r="DJ52" s="1"/>
      <c r="DK52" s="1"/>
      <c r="DL52" s="1"/>
      <c r="DM52" s="1"/>
      <c r="DN52" s="1"/>
      <c r="DO52" s="1"/>
      <c r="DP52" s="1"/>
      <c r="DQ52" s="114"/>
      <c r="DR52" s="115"/>
      <c r="DS52" s="1"/>
      <c r="DT52" s="1"/>
      <c r="DU52" s="1"/>
      <c r="DV52" s="1"/>
      <c r="DW52" s="1"/>
      <c r="DX52" s="1"/>
      <c r="DY52" s="1"/>
      <c r="DZ52" s="1"/>
      <c r="EA52" s="114"/>
      <c r="EB52" s="115"/>
      <c r="EC52" s="1"/>
      <c r="ED52" s="1"/>
      <c r="EE52" s="1"/>
      <c r="EF52" s="1"/>
      <c r="EG52" s="1"/>
      <c r="EH52" s="1"/>
      <c r="EI52" s="1"/>
      <c r="EJ52" s="1"/>
      <c r="EK52" s="114"/>
      <c r="EL52" s="115"/>
      <c r="EM52" s="1"/>
      <c r="EN52" s="1"/>
      <c r="EO52" s="1"/>
      <c r="EP52" s="1"/>
      <c r="EQ52" s="1"/>
      <c r="ER52" s="1"/>
      <c r="ES52" s="1"/>
      <c r="ET52" s="1"/>
      <c r="EU52" s="114"/>
      <c r="EV52" s="115"/>
      <c r="EW52" s="1"/>
      <c r="EX52" s="1"/>
      <c r="EY52" s="1"/>
      <c r="EZ52" s="1"/>
      <c r="FA52" s="1"/>
      <c r="FB52" s="1"/>
      <c r="FC52" s="1"/>
      <c r="FD52" s="1"/>
      <c r="FE52" s="114"/>
      <c r="FF52" s="115"/>
      <c r="FG52" s="1"/>
      <c r="FH52" s="1"/>
      <c r="FI52" s="1"/>
      <c r="FJ52" s="1"/>
      <c r="FK52" s="1"/>
      <c r="FL52" s="1"/>
      <c r="FM52" s="1"/>
      <c r="FN52" s="1"/>
      <c r="FO52" s="114"/>
      <c r="FP52" s="115"/>
      <c r="FQ52" s="1"/>
      <c r="FR52" s="1"/>
      <c r="FS52" s="1"/>
      <c r="FT52" s="1"/>
      <c r="FU52" s="1"/>
      <c r="FV52" s="1"/>
      <c r="FW52" s="1"/>
      <c r="FX52" s="1"/>
      <c r="FY52" s="114"/>
      <c r="FZ52" s="115"/>
      <c r="GA52" s="1"/>
      <c r="GB52" s="1"/>
      <c r="GC52" s="1"/>
      <c r="GD52" s="114"/>
      <c r="GE52" s="115"/>
    </row>
    <row r="53" spans="1:187" x14ac:dyDescent="0.2">
      <c r="A53" s="78" t="s">
        <v>186</v>
      </c>
      <c r="B53" s="1"/>
      <c r="C53" s="1"/>
      <c r="D53" s="1"/>
      <c r="E53" s="1"/>
      <c r="F53" s="1"/>
      <c r="G53" s="1"/>
      <c r="H53" s="1"/>
      <c r="I53" s="1"/>
      <c r="J53" s="1"/>
      <c r="K53" s="114"/>
      <c r="L53" s="115"/>
      <c r="M53" s="1"/>
      <c r="N53" s="1"/>
      <c r="O53" s="1"/>
      <c r="P53" s="1"/>
      <c r="Q53" s="1"/>
      <c r="R53" s="1"/>
      <c r="S53" s="1"/>
      <c r="T53" s="1"/>
      <c r="U53" s="114"/>
      <c r="V53" s="115"/>
      <c r="W53" s="1"/>
      <c r="X53" s="1"/>
      <c r="Y53" s="1"/>
      <c r="Z53" s="1"/>
      <c r="AA53" s="1"/>
      <c r="AB53" s="1"/>
      <c r="AC53" s="1"/>
      <c r="AD53" s="1"/>
      <c r="AE53" s="114"/>
      <c r="AF53" s="115"/>
      <c r="AG53" s="1"/>
      <c r="AH53" s="1"/>
      <c r="AI53" s="1"/>
      <c r="AJ53" s="1"/>
      <c r="AK53" s="1"/>
      <c r="AL53" s="1"/>
      <c r="AM53" s="1"/>
      <c r="AN53" s="1"/>
      <c r="AO53" s="114"/>
      <c r="AP53" s="115"/>
      <c r="AQ53" s="1"/>
      <c r="AR53" s="1"/>
      <c r="AS53" s="1"/>
      <c r="AT53" s="1"/>
      <c r="AU53" s="1"/>
      <c r="AV53" s="1"/>
      <c r="AW53" s="1"/>
      <c r="AX53" s="1"/>
      <c r="AY53" s="114"/>
      <c r="AZ53" s="115"/>
      <c r="BA53" s="1"/>
      <c r="BB53" s="1"/>
      <c r="BC53" s="1"/>
      <c r="BD53" s="1"/>
      <c r="BE53" s="1"/>
      <c r="BF53" s="1"/>
      <c r="BG53" s="1"/>
      <c r="BH53" s="1"/>
      <c r="BI53" s="114"/>
      <c r="BJ53" s="115"/>
      <c r="BK53" s="1"/>
      <c r="BL53" s="1"/>
      <c r="BM53" s="1"/>
      <c r="BN53" s="1"/>
      <c r="BO53" s="1"/>
      <c r="BP53" s="1"/>
      <c r="BQ53" s="1"/>
      <c r="BR53" s="1"/>
      <c r="BS53" s="114"/>
      <c r="BT53" s="115"/>
      <c r="BU53" s="1"/>
      <c r="BV53" s="1"/>
      <c r="BW53" s="1"/>
      <c r="BX53" s="1"/>
      <c r="BY53" s="1"/>
      <c r="BZ53" s="1"/>
      <c r="CA53" s="1"/>
      <c r="CB53" s="1"/>
      <c r="CC53" s="114"/>
      <c r="CD53" s="115"/>
      <c r="CE53" s="1"/>
      <c r="CF53" s="1"/>
      <c r="CG53" s="1"/>
      <c r="CH53" s="1"/>
      <c r="CI53" s="1"/>
      <c r="CJ53" s="1"/>
      <c r="CK53" s="1"/>
      <c r="CL53" s="1"/>
      <c r="CM53" s="114"/>
      <c r="CN53" s="115"/>
      <c r="CO53" s="1"/>
      <c r="CP53" s="1"/>
      <c r="CQ53" s="1"/>
      <c r="CR53" s="1"/>
      <c r="CS53" s="1"/>
      <c r="CT53" s="1"/>
      <c r="CU53" s="1"/>
      <c r="CV53" s="1"/>
      <c r="CW53" s="114"/>
      <c r="CX53" s="115"/>
      <c r="CY53" s="1"/>
      <c r="CZ53" s="1"/>
      <c r="DA53" s="1"/>
      <c r="DB53" s="1"/>
      <c r="DC53" s="1"/>
      <c r="DD53" s="1"/>
      <c r="DE53" s="1"/>
      <c r="DF53" s="1"/>
      <c r="DG53" s="114"/>
      <c r="DH53" s="115"/>
      <c r="DI53" s="1"/>
      <c r="DJ53" s="1"/>
      <c r="DK53" s="1"/>
      <c r="DL53" s="1"/>
      <c r="DM53" s="1"/>
      <c r="DN53" s="1"/>
      <c r="DO53" s="1"/>
      <c r="DP53" s="1"/>
      <c r="DQ53" s="114"/>
      <c r="DR53" s="115"/>
      <c r="DS53" s="1"/>
      <c r="DT53" s="1"/>
      <c r="DU53" s="1"/>
      <c r="DV53" s="1"/>
      <c r="DW53" s="1"/>
      <c r="DX53" s="1"/>
      <c r="DY53" s="1"/>
      <c r="DZ53" s="1"/>
      <c r="EA53" s="114"/>
      <c r="EB53" s="115"/>
      <c r="EC53" s="1"/>
      <c r="ED53" s="1"/>
      <c r="EE53" s="1"/>
      <c r="EF53" s="1"/>
      <c r="EG53" s="1"/>
      <c r="EH53" s="1"/>
      <c r="EI53" s="1"/>
      <c r="EJ53" s="1"/>
      <c r="EK53" s="114"/>
      <c r="EL53" s="115"/>
      <c r="EM53" s="1"/>
      <c r="EN53" s="1"/>
      <c r="EO53" s="1"/>
      <c r="EP53" s="1"/>
      <c r="EQ53" s="1"/>
      <c r="ER53" s="1"/>
      <c r="ES53" s="1"/>
      <c r="ET53" s="1"/>
      <c r="EU53" s="114"/>
      <c r="EV53" s="115"/>
      <c r="EW53" s="1"/>
      <c r="EX53" s="1"/>
      <c r="EY53" s="1"/>
      <c r="EZ53" s="1"/>
      <c r="FA53" s="1"/>
      <c r="FB53" s="1"/>
      <c r="FC53" s="1"/>
      <c r="FD53" s="1"/>
      <c r="FE53" s="114"/>
      <c r="FF53" s="115"/>
      <c r="FG53" s="1"/>
      <c r="FH53" s="1"/>
      <c r="FI53" s="1"/>
      <c r="FJ53" s="1"/>
      <c r="FK53" s="1"/>
      <c r="FL53" s="1"/>
      <c r="FM53" s="1"/>
      <c r="FN53" s="1"/>
      <c r="FO53" s="114"/>
      <c r="FP53" s="115"/>
      <c r="FQ53" s="1"/>
      <c r="FR53" s="1"/>
      <c r="FS53" s="1"/>
      <c r="FT53" s="1"/>
      <c r="FU53" s="1"/>
      <c r="FV53" s="1"/>
      <c r="FW53" s="1"/>
      <c r="FX53" s="1"/>
      <c r="FY53" s="114"/>
      <c r="FZ53" s="115"/>
      <c r="GA53" s="1"/>
      <c r="GB53" s="1"/>
      <c r="GC53" s="1"/>
      <c r="GD53" s="114"/>
      <c r="GE53" s="115"/>
    </row>
    <row r="54" spans="1:187" x14ac:dyDescent="0.2">
      <c r="A54" s="79" t="s">
        <v>187</v>
      </c>
      <c r="B54" s="1"/>
      <c r="C54" s="1"/>
      <c r="D54" s="1"/>
      <c r="E54" s="1"/>
      <c r="F54" s="1"/>
      <c r="G54" s="1"/>
      <c r="H54" s="1"/>
      <c r="I54" s="1"/>
      <c r="J54" s="1"/>
      <c r="K54" s="114"/>
      <c r="L54" s="115"/>
      <c r="M54" s="1"/>
      <c r="N54" s="1"/>
      <c r="O54" s="1"/>
      <c r="P54" s="1"/>
      <c r="Q54" s="1"/>
      <c r="R54" s="1"/>
      <c r="S54" s="1"/>
      <c r="T54" s="1"/>
      <c r="U54" s="114"/>
      <c r="V54" s="115"/>
      <c r="W54" s="1"/>
      <c r="X54" s="1"/>
      <c r="Y54" s="1"/>
      <c r="Z54" s="1"/>
      <c r="AA54" s="1"/>
      <c r="AB54" s="1"/>
      <c r="AC54" s="1"/>
      <c r="AD54" s="1"/>
      <c r="AE54" s="114"/>
      <c r="AF54" s="115"/>
      <c r="AG54" s="1"/>
      <c r="AH54" s="1"/>
      <c r="AI54" s="1"/>
      <c r="AJ54" s="1"/>
      <c r="AK54" s="1"/>
      <c r="AL54" s="1"/>
      <c r="AM54" s="1"/>
      <c r="AN54" s="1"/>
      <c r="AO54" s="114"/>
      <c r="AP54" s="115"/>
      <c r="AQ54" s="1"/>
      <c r="AR54" s="1"/>
      <c r="AS54" s="1"/>
      <c r="AT54" s="1"/>
      <c r="AU54" s="1"/>
      <c r="AV54" s="1"/>
      <c r="AW54" s="1"/>
      <c r="AX54" s="1"/>
      <c r="AY54" s="114"/>
      <c r="AZ54" s="115"/>
      <c r="BA54" s="1"/>
      <c r="BB54" s="1"/>
      <c r="BC54" s="1"/>
      <c r="BD54" s="1"/>
      <c r="BE54" s="1"/>
      <c r="BF54" s="1"/>
      <c r="BG54" s="1"/>
      <c r="BH54" s="1"/>
      <c r="BI54" s="114"/>
      <c r="BJ54" s="115"/>
      <c r="BK54" s="1"/>
      <c r="BL54" s="1"/>
      <c r="BM54" s="1"/>
      <c r="BN54" s="1"/>
      <c r="BO54" s="1"/>
      <c r="BP54" s="1"/>
      <c r="BQ54" s="1"/>
      <c r="BR54" s="1"/>
      <c r="BS54" s="114"/>
      <c r="BT54" s="115"/>
      <c r="BU54" s="1"/>
      <c r="BV54" s="1"/>
      <c r="BW54" s="1"/>
      <c r="BX54" s="1"/>
      <c r="BY54" s="1"/>
      <c r="BZ54" s="1"/>
      <c r="CA54" s="1"/>
      <c r="CB54" s="1"/>
      <c r="CC54" s="114"/>
      <c r="CD54" s="115"/>
      <c r="CE54" s="1"/>
      <c r="CF54" s="1"/>
      <c r="CG54" s="1"/>
      <c r="CH54" s="1"/>
      <c r="CI54" s="1"/>
      <c r="CJ54" s="1"/>
      <c r="CK54" s="1"/>
      <c r="CL54" s="1"/>
      <c r="CM54" s="114"/>
      <c r="CN54" s="115"/>
      <c r="CO54" s="1"/>
      <c r="CP54" s="1"/>
      <c r="CQ54" s="1"/>
      <c r="CR54" s="1"/>
      <c r="CS54" s="1"/>
      <c r="CT54" s="1"/>
      <c r="CU54" s="1"/>
      <c r="CV54" s="1"/>
      <c r="CW54" s="114"/>
      <c r="CX54" s="115"/>
      <c r="CY54" s="1"/>
      <c r="CZ54" s="1"/>
      <c r="DA54" s="1"/>
      <c r="DB54" s="1"/>
      <c r="DC54" s="1"/>
      <c r="DD54" s="1"/>
      <c r="DE54" s="1"/>
      <c r="DF54" s="1"/>
      <c r="DG54" s="114"/>
      <c r="DH54" s="115"/>
      <c r="DI54" s="1"/>
      <c r="DJ54" s="1"/>
      <c r="DK54" s="1"/>
      <c r="DL54" s="1"/>
      <c r="DM54" s="1"/>
      <c r="DN54" s="1"/>
      <c r="DO54" s="1"/>
      <c r="DP54" s="1"/>
      <c r="DQ54" s="114"/>
      <c r="DR54" s="115"/>
      <c r="DS54" s="1"/>
      <c r="DT54" s="1"/>
      <c r="DU54" s="1"/>
      <c r="DV54" s="1"/>
      <c r="DW54" s="1"/>
      <c r="DX54" s="1"/>
      <c r="DY54" s="1"/>
      <c r="DZ54" s="1"/>
      <c r="EA54" s="114"/>
      <c r="EB54" s="115"/>
      <c r="EC54" s="1"/>
      <c r="ED54" s="1"/>
      <c r="EE54" s="1"/>
      <c r="EF54" s="1"/>
      <c r="EG54" s="1"/>
      <c r="EH54" s="1"/>
      <c r="EI54" s="1"/>
      <c r="EJ54" s="1"/>
      <c r="EK54" s="114"/>
      <c r="EL54" s="115"/>
      <c r="EM54" s="1"/>
      <c r="EN54" s="1"/>
      <c r="EO54" s="1"/>
      <c r="EP54" s="1"/>
      <c r="EQ54" s="1"/>
      <c r="ER54" s="1"/>
      <c r="ES54" s="1"/>
      <c r="ET54" s="1"/>
      <c r="EU54" s="114"/>
      <c r="EV54" s="115"/>
      <c r="EW54" s="1"/>
      <c r="EX54" s="1"/>
      <c r="EY54" s="1"/>
      <c r="EZ54" s="1"/>
      <c r="FA54" s="1"/>
      <c r="FB54" s="1"/>
      <c r="FC54" s="1"/>
      <c r="FD54" s="1"/>
      <c r="FE54" s="114"/>
      <c r="FF54" s="115"/>
      <c r="FG54" s="1"/>
      <c r="FH54" s="1"/>
      <c r="FI54" s="1"/>
      <c r="FJ54" s="1"/>
      <c r="FK54" s="1"/>
      <c r="FL54" s="1"/>
      <c r="FM54" s="1"/>
      <c r="FN54" s="1"/>
      <c r="FO54" s="114"/>
      <c r="FP54" s="115"/>
      <c r="FQ54" s="1"/>
      <c r="FR54" s="1"/>
      <c r="FS54" s="1"/>
      <c r="FT54" s="1"/>
      <c r="FU54" s="1"/>
      <c r="FV54" s="1"/>
      <c r="FW54" s="1"/>
      <c r="FX54" s="1"/>
      <c r="FY54" s="114"/>
      <c r="FZ54" s="115"/>
      <c r="GA54" s="1"/>
      <c r="GB54" s="1"/>
      <c r="GC54" s="1"/>
      <c r="GD54" s="114"/>
      <c r="GE54" s="115"/>
    </row>
    <row r="55" spans="1:187" ht="16.5" thickBot="1" x14ac:dyDescent="0.3">
      <c r="A55" s="377" t="s">
        <v>372</v>
      </c>
      <c r="B55" s="378"/>
      <c r="C55" s="378"/>
      <c r="D55" s="378"/>
      <c r="E55" s="378"/>
      <c r="F55" s="378"/>
      <c r="G55" s="378"/>
      <c r="H55" s="378"/>
      <c r="I55" s="378"/>
      <c r="J55" s="378"/>
      <c r="K55" s="379"/>
      <c r="L55" s="380"/>
      <c r="M55" s="378"/>
      <c r="N55" s="378"/>
      <c r="O55" s="378"/>
      <c r="P55" s="378"/>
      <c r="Q55" s="378"/>
      <c r="R55" s="378"/>
      <c r="S55" s="378"/>
      <c r="T55" s="378"/>
      <c r="U55" s="379"/>
      <c r="V55" s="380"/>
      <c r="W55" s="378"/>
      <c r="X55" s="378"/>
      <c r="Y55" s="378"/>
      <c r="Z55" s="378"/>
      <c r="AA55" s="378"/>
      <c r="AB55" s="378"/>
      <c r="AC55" s="378"/>
      <c r="AD55" s="378"/>
      <c r="AE55" s="379"/>
      <c r="AF55" s="380"/>
      <c r="AG55" s="378"/>
      <c r="AH55" s="378"/>
      <c r="AI55" s="378"/>
      <c r="AJ55" s="378"/>
      <c r="AK55" s="378"/>
      <c r="AL55" s="378"/>
      <c r="AM55" s="378"/>
      <c r="AN55" s="378"/>
      <c r="AO55" s="379"/>
      <c r="AP55" s="380"/>
      <c r="AQ55" s="378"/>
      <c r="AR55" s="378"/>
      <c r="AS55" s="378"/>
      <c r="AT55" s="378"/>
      <c r="AU55" s="378"/>
      <c r="AV55" s="378"/>
      <c r="AW55" s="378"/>
      <c r="AX55" s="378"/>
      <c r="AY55" s="379"/>
      <c r="AZ55" s="380"/>
      <c r="BA55" s="378"/>
      <c r="BB55" s="378"/>
      <c r="BC55" s="378"/>
      <c r="BD55" s="378"/>
      <c r="BE55" s="378"/>
      <c r="BF55" s="378"/>
      <c r="BG55" s="378"/>
      <c r="BH55" s="378"/>
      <c r="BI55" s="379"/>
      <c r="BJ55" s="380"/>
      <c r="BK55" s="378"/>
      <c r="BL55" s="378"/>
      <c r="BM55" s="378"/>
      <c r="BN55" s="378"/>
      <c r="BO55" s="378"/>
      <c r="BP55" s="378"/>
      <c r="BQ55" s="378"/>
      <c r="BR55" s="378"/>
      <c r="BS55" s="379"/>
      <c r="BT55" s="380"/>
      <c r="BU55" s="378"/>
      <c r="BV55" s="378"/>
      <c r="BW55" s="378"/>
      <c r="BX55" s="378"/>
      <c r="BY55" s="378"/>
      <c r="BZ55" s="378"/>
      <c r="CA55" s="378"/>
      <c r="CB55" s="378"/>
      <c r="CC55" s="379"/>
      <c r="CD55" s="380"/>
      <c r="CE55" s="378"/>
      <c r="CF55" s="378"/>
      <c r="CG55" s="378"/>
      <c r="CH55" s="378"/>
      <c r="CI55" s="378"/>
      <c r="CJ55" s="378"/>
      <c r="CK55" s="378"/>
      <c r="CL55" s="378"/>
      <c r="CM55" s="379"/>
      <c r="CN55" s="380"/>
      <c r="CO55" s="378"/>
      <c r="CP55" s="378"/>
      <c r="CQ55" s="378"/>
      <c r="CR55" s="378"/>
      <c r="CS55" s="378"/>
      <c r="CT55" s="378"/>
      <c r="CU55" s="378"/>
      <c r="CV55" s="378"/>
      <c r="CW55" s="379"/>
      <c r="CX55" s="380"/>
      <c r="CY55" s="378"/>
      <c r="CZ55" s="378"/>
      <c r="DA55" s="378"/>
      <c r="DB55" s="378"/>
      <c r="DC55" s="378"/>
      <c r="DD55" s="378"/>
      <c r="DE55" s="378"/>
      <c r="DF55" s="378"/>
      <c r="DG55" s="379"/>
      <c r="DH55" s="380"/>
      <c r="DI55" s="378"/>
      <c r="DJ55" s="378"/>
      <c r="DK55" s="378"/>
      <c r="DL55" s="378"/>
      <c r="DM55" s="378"/>
      <c r="DN55" s="378"/>
      <c r="DO55" s="378"/>
      <c r="DP55" s="378"/>
      <c r="DQ55" s="379"/>
      <c r="DR55" s="380"/>
      <c r="DS55" s="378"/>
      <c r="DT55" s="378"/>
      <c r="DU55" s="378"/>
      <c r="DV55" s="378"/>
      <c r="DW55" s="378"/>
      <c r="DX55" s="378"/>
      <c r="DY55" s="378"/>
      <c r="DZ55" s="378"/>
      <c r="EA55" s="379"/>
      <c r="EB55" s="380"/>
      <c r="EC55" s="378"/>
      <c r="ED55" s="378"/>
      <c r="EE55" s="378"/>
      <c r="EF55" s="378"/>
      <c r="EG55" s="378"/>
      <c r="EH55" s="378"/>
      <c r="EI55" s="378"/>
      <c r="EJ55" s="378"/>
      <c r="EK55" s="379"/>
      <c r="EL55" s="380"/>
      <c r="EM55" s="378"/>
      <c r="EN55" s="378"/>
      <c r="EO55" s="378"/>
      <c r="EP55" s="378"/>
      <c r="EQ55" s="378"/>
      <c r="ER55" s="378"/>
      <c r="ES55" s="378"/>
      <c r="ET55" s="378"/>
      <c r="EU55" s="379"/>
      <c r="EV55" s="380"/>
      <c r="EW55" s="378"/>
      <c r="EX55" s="378"/>
      <c r="EY55" s="378"/>
      <c r="EZ55" s="378"/>
      <c r="FA55" s="378"/>
      <c r="FB55" s="378"/>
      <c r="FC55" s="378"/>
      <c r="FD55" s="378"/>
      <c r="FE55" s="379"/>
      <c r="FF55" s="380"/>
      <c r="FG55" s="378"/>
      <c r="FH55" s="378"/>
      <c r="FI55" s="378"/>
      <c r="FJ55" s="378"/>
      <c r="FK55" s="378"/>
      <c r="FL55" s="378"/>
      <c r="FM55" s="378"/>
      <c r="FN55" s="378"/>
      <c r="FO55" s="379"/>
      <c r="FP55" s="380"/>
      <c r="FQ55" s="378"/>
      <c r="FR55" s="378"/>
      <c r="FS55" s="378"/>
      <c r="FT55" s="378"/>
      <c r="FU55" s="378"/>
      <c r="FV55" s="378"/>
      <c r="FW55" s="378"/>
      <c r="FX55" s="378"/>
      <c r="FY55" s="379"/>
      <c r="FZ55" s="380"/>
      <c r="GA55" s="378"/>
      <c r="GB55" s="378"/>
      <c r="GC55" s="378"/>
      <c r="GD55" s="379"/>
      <c r="GE55" s="115"/>
    </row>
    <row r="56" spans="1:187" ht="15.75" thickTop="1" x14ac:dyDescent="0.2">
      <c r="A56" s="376"/>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76"/>
      <c r="EJ56" s="376"/>
      <c r="EK56" s="376"/>
      <c r="EL56" s="376"/>
      <c r="EM56" s="376"/>
      <c r="EN56" s="376"/>
      <c r="EO56" s="376"/>
      <c r="EP56" s="376"/>
      <c r="EQ56" s="376"/>
      <c r="ER56" s="376"/>
      <c r="ES56" s="376"/>
      <c r="ET56" s="376"/>
      <c r="EU56" s="376"/>
      <c r="EV56" s="376"/>
      <c r="EW56" s="376"/>
      <c r="EX56" s="376"/>
      <c r="EY56" s="376"/>
      <c r="EZ56" s="376"/>
      <c r="FA56" s="376"/>
      <c r="FB56" s="376"/>
      <c r="FC56" s="376"/>
      <c r="FD56" s="376"/>
      <c r="FE56" s="376"/>
      <c r="FF56" s="376"/>
      <c r="FG56" s="376"/>
      <c r="FH56" s="376"/>
      <c r="FI56" s="376"/>
      <c r="FJ56" s="376"/>
      <c r="FK56" s="376"/>
      <c r="FL56" s="376"/>
      <c r="FM56" s="376"/>
      <c r="FN56" s="376"/>
      <c r="FO56" s="376"/>
      <c r="FP56" s="376"/>
      <c r="FQ56" s="376"/>
      <c r="FR56" s="376"/>
      <c r="FS56" s="376"/>
      <c r="FT56" s="376"/>
      <c r="FU56" s="376"/>
      <c r="FV56" s="376"/>
      <c r="FW56" s="376"/>
      <c r="FX56" s="376"/>
      <c r="FY56" s="376"/>
      <c r="FZ56" s="376"/>
      <c r="GA56" s="376"/>
      <c r="GB56" s="376"/>
      <c r="GC56" s="376"/>
      <c r="GD56" s="376"/>
      <c r="GE56" s="1"/>
    </row>
  </sheetData>
  <sheetProtection sheet="1" objects="1" scenarios="1"/>
  <conditionalFormatting sqref="G2:G41">
    <cfRule type="expression" dxfId="427" priority="1399" stopIfTrue="1">
      <formula>AND(ISNUMBER(G2),G2&gt;($G$43+(2*$G$46)))</formula>
    </cfRule>
    <cfRule type="expression" dxfId="426" priority="1400" stopIfTrue="1">
      <formula>AND(ISNUMBER(G2),G2&lt;($G$43-(2*$G$46)))</formula>
    </cfRule>
  </conditionalFormatting>
  <conditionalFormatting sqref="H2:H41">
    <cfRule type="expression" dxfId="425" priority="1401" stopIfTrue="1">
      <formula>AND(ISNUMBER(H2),H2&gt;($H$43+(2*$H$46)))</formula>
    </cfRule>
    <cfRule type="expression" dxfId="424" priority="1402" stopIfTrue="1">
      <formula>AND(ISNUMBER(H2),H2&lt;($H$43-(2*$H$46)))</formula>
    </cfRule>
  </conditionalFormatting>
  <conditionalFormatting sqref="I2:I41">
    <cfRule type="expression" dxfId="423" priority="1403" stopIfTrue="1">
      <formula>AND(ISNUMBER(I2),I2&gt;($I$43+(2*$I$46)))</formula>
    </cfRule>
    <cfRule type="expression" dxfId="422" priority="1404" stopIfTrue="1">
      <formula>AND(ISNUMBER(I2),I2&lt;($I$43-(2*$I$46)))</formula>
    </cfRule>
  </conditionalFormatting>
  <conditionalFormatting sqref="L2:L41">
    <cfRule type="expression" dxfId="421" priority="1407" stopIfTrue="1">
      <formula>AND(ISNUMBER(L2),L2&gt;($L$43+(2*$L$46)))</formula>
    </cfRule>
    <cfRule type="expression" dxfId="420" priority="1408" stopIfTrue="1">
      <formula>AND(ISNUMBER(L2),L2&lt;($L$43-(2*$L$46)))</formula>
    </cfRule>
  </conditionalFormatting>
  <conditionalFormatting sqref="M2:M41">
    <cfRule type="expression" dxfId="419" priority="1409" stopIfTrue="1">
      <formula>AND(ISNUMBER(M2),M2&gt;($M$43+(2*$M$46)))</formula>
    </cfRule>
    <cfRule type="expression" dxfId="418" priority="1410" stopIfTrue="1">
      <formula>AND(ISNUMBER(M2),M2&lt;($M$43-(2*$M$46)))</formula>
    </cfRule>
  </conditionalFormatting>
  <conditionalFormatting sqref="V2:V41">
    <cfRule type="expression" dxfId="417" priority="1423" stopIfTrue="1">
      <formula>AND(ISNUMBER(V2),V2&gt;($V$43+(2*$V$46)))</formula>
    </cfRule>
    <cfRule type="expression" dxfId="416" priority="1424" stopIfTrue="1">
      <formula>AND(ISNUMBER(V2),V2&lt;($V$43-(2*$V$46)))</formula>
    </cfRule>
  </conditionalFormatting>
  <conditionalFormatting sqref="W2:W41">
    <cfRule type="expression" dxfId="415" priority="1425" stopIfTrue="1">
      <formula>AND(ISNUMBER(W2),W2&gt;($W$43+(2*$W$46)))</formula>
    </cfRule>
    <cfRule type="expression" dxfId="414" priority="1426" stopIfTrue="1">
      <formula>AND(ISNUMBER(W2),W2&lt;($W$43-(2*$W$46)))</formula>
    </cfRule>
  </conditionalFormatting>
  <conditionalFormatting sqref="X2:X41">
    <cfRule type="expression" dxfId="413" priority="1427" stopIfTrue="1">
      <formula>AND(ISNUMBER(X2),X2&gt;($X$43+(2*$X$46)))</formula>
    </cfRule>
    <cfRule type="expression" dxfId="412" priority="1428" stopIfTrue="1">
      <formula>AND(ISNUMBER(X2),X2&lt;($X$43-(2*$X$46)))</formula>
    </cfRule>
  </conditionalFormatting>
  <conditionalFormatting sqref="AA2:AA41">
    <cfRule type="expression" dxfId="411" priority="1431" stopIfTrue="1">
      <formula>AND(ISNUMBER(AA2),AA2&gt;($AA$43+(2*$AA$46)))</formula>
    </cfRule>
    <cfRule type="expression" dxfId="410" priority="1432" stopIfTrue="1">
      <formula>AND(ISNUMBER(AA2),AA2&lt;($AA$43-(2*$AA$46)))</formula>
    </cfRule>
  </conditionalFormatting>
  <conditionalFormatting sqref="AB2:AB41">
    <cfRule type="expression" dxfId="409" priority="1433" stopIfTrue="1">
      <formula>AND(ISNUMBER(AB2),AB2&gt;($AB$43+(2*$AB$46)))</formula>
    </cfRule>
    <cfRule type="expression" dxfId="408" priority="1434" stopIfTrue="1">
      <formula>AND(ISNUMBER(AB2),AB2&lt;($AB$43-(2*$AB$46)))</formula>
    </cfRule>
  </conditionalFormatting>
  <conditionalFormatting sqref="AC2:AC41">
    <cfRule type="expression" dxfId="407" priority="1435" stopIfTrue="1">
      <formula>AND(ISNUMBER(AC2),AC2&gt;($AC$43+(2*$AC$46)))</formula>
    </cfRule>
    <cfRule type="expression" dxfId="406" priority="1436" stopIfTrue="1">
      <formula>AND(ISNUMBER(AC2),AC2&lt;($AC$43-(2*$AC$46)))</formula>
    </cfRule>
  </conditionalFormatting>
  <conditionalFormatting sqref="AF2:AF41">
    <cfRule type="expression" dxfId="405" priority="1439" stopIfTrue="1">
      <formula>AND(ISNUMBER(AF2),AF2&gt;($AF$43+(2*$AF$46)))</formula>
    </cfRule>
    <cfRule type="expression" dxfId="404" priority="1440" stopIfTrue="1">
      <formula>AND(ISNUMBER(AF2),AF2&lt;($AF$43-(2*$AF$46)))</formula>
    </cfRule>
  </conditionalFormatting>
  <conditionalFormatting sqref="AG2:AG41">
    <cfRule type="expression" dxfId="403" priority="1441" stopIfTrue="1">
      <formula>AND(ISNUMBER(AG2),AG2&gt;($AG$43+(2*$AG$46)))</formula>
    </cfRule>
    <cfRule type="expression" dxfId="402" priority="1442" stopIfTrue="1">
      <formula>AND(ISNUMBER(AG2),AG2&lt;($AG$43-(2*$AG$46)))</formula>
    </cfRule>
  </conditionalFormatting>
  <conditionalFormatting sqref="AH2:AH41">
    <cfRule type="expression" dxfId="401" priority="1443" stopIfTrue="1">
      <formula>AND(ISNUMBER(AH2),AH2&gt;($AH$43+(2*$AH$46)))</formula>
    </cfRule>
    <cfRule type="expression" dxfId="400" priority="1444" stopIfTrue="1">
      <formula>AND(ISNUMBER(AH2),AH2&lt;($AH$43-(2*$AH$46)))</formula>
    </cfRule>
  </conditionalFormatting>
  <conditionalFormatting sqref="AK2:AK41">
    <cfRule type="expression" dxfId="399" priority="1447" stopIfTrue="1">
      <formula>AND(ISNUMBER(AK2),AK2&gt;($AK$43+(2*$AK$46)))</formula>
    </cfRule>
    <cfRule type="expression" dxfId="398" priority="1448" stopIfTrue="1">
      <formula>AND(ISNUMBER(AK2),AK2&lt;($AK$43-(2*$AK$46)))</formula>
    </cfRule>
  </conditionalFormatting>
  <conditionalFormatting sqref="AL2:AL41">
    <cfRule type="expression" dxfId="397" priority="1449" stopIfTrue="1">
      <formula>AND(ISNUMBER(AL2),AL2&gt;($AL$43+(2*$AL$46)))</formula>
    </cfRule>
    <cfRule type="expression" dxfId="396" priority="1450" stopIfTrue="1">
      <formula>AND(ISNUMBER(AL2),AL2&lt;($AL$43-(2*$AL$46)))</formula>
    </cfRule>
  </conditionalFormatting>
  <conditionalFormatting sqref="AM2:AM41">
    <cfRule type="expression" dxfId="395" priority="1451" stopIfTrue="1">
      <formula>AND(ISNUMBER(AM2),AM2&gt;($AM$43+(2*$AM$46)))</formula>
    </cfRule>
    <cfRule type="expression" dxfId="394" priority="1452" stopIfTrue="1">
      <formula>AND(ISNUMBER(AM2),AM2&lt;($AM$43-(2*$AM$46)))</formula>
    </cfRule>
  </conditionalFormatting>
  <conditionalFormatting sqref="AP2:AP41">
    <cfRule type="expression" dxfId="393" priority="1455" stopIfTrue="1">
      <formula>AND(ISNUMBER(AP2),AP2&gt;($AP$43+(2*$AP$46)))</formula>
    </cfRule>
    <cfRule type="expression" dxfId="392" priority="1456" stopIfTrue="1">
      <formula>AND(ISNUMBER(AP2),AP2&lt;($AP$43-(2*$AP$46)))</formula>
    </cfRule>
  </conditionalFormatting>
  <conditionalFormatting sqref="AQ2:AQ41">
    <cfRule type="expression" dxfId="391" priority="1457" stopIfTrue="1">
      <formula>AND(ISNUMBER(AQ2),AQ2&gt;($AQ$43+(2*$AQ$46)))</formula>
    </cfRule>
    <cfRule type="expression" dxfId="390" priority="1458" stopIfTrue="1">
      <formula>AND(ISNUMBER(AQ2),AQ2&lt;($AQ$43-(2*$AQ$46)))</formula>
    </cfRule>
  </conditionalFormatting>
  <conditionalFormatting sqref="AR2:AR41">
    <cfRule type="expression" dxfId="389" priority="1459" stopIfTrue="1">
      <formula>AND(ISNUMBER(AR2),AR2&gt;($AR$43+(2*$AR$46)))</formula>
    </cfRule>
    <cfRule type="expression" dxfId="388" priority="1460" stopIfTrue="1">
      <formula>AND(ISNUMBER(AR2),AR2&lt;($AR$43-(2*$AR$46)))</formula>
    </cfRule>
  </conditionalFormatting>
  <conditionalFormatting sqref="AU2:AU41">
    <cfRule type="expression" dxfId="387" priority="1463" stopIfTrue="1">
      <formula>AND(ISNUMBER(AU2),AU2&gt;($AU$43+(2*$AU$46)))</formula>
    </cfRule>
    <cfRule type="expression" dxfId="386" priority="1464" stopIfTrue="1">
      <formula>AND(ISNUMBER(AU2),AU2&lt;($AU$43-(2*$AU$46)))</formula>
    </cfRule>
  </conditionalFormatting>
  <conditionalFormatting sqref="AV2:AV41">
    <cfRule type="expression" dxfId="385" priority="1465" stopIfTrue="1">
      <formula>AND(ISNUMBER(AV2),AV2&gt;($AV$43+(2*$AV$46)))</formula>
    </cfRule>
    <cfRule type="expression" dxfId="384" priority="1466" stopIfTrue="1">
      <formula>AND(ISNUMBER(AV2),AV2&lt;($AV$43-(2*$AV$46)))</formula>
    </cfRule>
  </conditionalFormatting>
  <conditionalFormatting sqref="AW2:AW41">
    <cfRule type="expression" dxfId="383" priority="1467" stopIfTrue="1">
      <formula>AND(ISNUMBER(AW2),AW2&gt;($AW$43+(2*$AW$46)))</formula>
    </cfRule>
    <cfRule type="expression" dxfId="382" priority="1468" stopIfTrue="1">
      <formula>AND(ISNUMBER(AW2),AW2&lt;($AW$43-(2*$AW$46)))</formula>
    </cfRule>
  </conditionalFormatting>
  <conditionalFormatting sqref="AZ2:AZ41">
    <cfRule type="expression" dxfId="381" priority="1471" stopIfTrue="1">
      <formula>AND(ISNUMBER(AZ2),AZ2&gt;($AZ$43+(2*$AZ$46)))</formula>
    </cfRule>
    <cfRule type="expression" dxfId="380" priority="1472" stopIfTrue="1">
      <formula>AND(ISNUMBER(AZ2),AZ2&lt;($AZ$43-(2*$AZ$46)))</formula>
    </cfRule>
  </conditionalFormatting>
  <conditionalFormatting sqref="BA2:BA41">
    <cfRule type="expression" dxfId="379" priority="1473" stopIfTrue="1">
      <formula>AND(ISNUMBER(BA2),BA2&gt;($BA$43+(2*$BA$46)))</formula>
    </cfRule>
    <cfRule type="expression" dxfId="378" priority="1474" stopIfTrue="1">
      <formula>AND(ISNUMBER(BA2),BA2&lt;($BA$43-(2*$BA$46)))</formula>
    </cfRule>
  </conditionalFormatting>
  <conditionalFormatting sqref="BB2:BB41">
    <cfRule type="expression" dxfId="377" priority="1475" stopIfTrue="1">
      <formula>AND(ISNUMBER(BB2),BB2&gt;($BB$43+(2*$BB$46)))</formula>
    </cfRule>
    <cfRule type="expression" dxfId="376" priority="1476" stopIfTrue="1">
      <formula>AND(ISNUMBER(BB2),BB2&lt;($BB$43-(2*$BB$46)))</formula>
    </cfRule>
  </conditionalFormatting>
  <conditionalFormatting sqref="BE2:BE41">
    <cfRule type="expression" dxfId="375" priority="1479" stopIfTrue="1">
      <formula>AND(ISNUMBER(BE2),BE2&gt;($BE$43+(2*$BE$46)))</formula>
    </cfRule>
    <cfRule type="expression" dxfId="374" priority="1480" stopIfTrue="1">
      <formula>AND(ISNUMBER(BE2),BE2&lt;($BE$43-(2*$BE$46)))</formula>
    </cfRule>
  </conditionalFormatting>
  <conditionalFormatting sqref="BF2:BF41">
    <cfRule type="expression" dxfId="373" priority="1481" stopIfTrue="1">
      <formula>AND(ISNUMBER(BF2),BF2&gt;($BF$43+(2*$BF$46)))</formula>
    </cfRule>
    <cfRule type="expression" dxfId="372" priority="1482" stopIfTrue="1">
      <formula>AND(ISNUMBER(BF2),BF2&lt;($BF$43-(2*$BF$46)))</formula>
    </cfRule>
  </conditionalFormatting>
  <conditionalFormatting sqref="BG2:BG41">
    <cfRule type="expression" dxfId="371" priority="1483" stopIfTrue="1">
      <formula>AND(ISNUMBER(BG2),BG2&gt;($BG$43+(2*$BG$46)))</formula>
    </cfRule>
    <cfRule type="expression" dxfId="370" priority="1484" stopIfTrue="1">
      <formula>AND(ISNUMBER(BG2),BG2&lt;($BG$43-(2*$BG$46)))</formula>
    </cfRule>
  </conditionalFormatting>
  <conditionalFormatting sqref="BJ2:BJ41">
    <cfRule type="expression" dxfId="369" priority="1487" stopIfTrue="1">
      <formula>AND(ISNUMBER(BJ2),BJ2&gt;($BJ$43+(2*$BJ$46)))</formula>
    </cfRule>
    <cfRule type="expression" dxfId="368" priority="1488" stopIfTrue="1">
      <formula>AND(ISNUMBER(BJ2),BJ2&lt;($BJ$43-(2*$BJ$46)))</formula>
    </cfRule>
  </conditionalFormatting>
  <conditionalFormatting sqref="BK2:BK41">
    <cfRule type="expression" dxfId="367" priority="1489" stopIfTrue="1">
      <formula>AND(ISNUMBER(BK2),BK2&gt;($BK$43+(2*$BK$46)))</formula>
    </cfRule>
    <cfRule type="expression" dxfId="366" priority="1490" stopIfTrue="1">
      <formula>AND(ISNUMBER(BK2),BK2&lt;($BK$43-(2*$BK$46)))</formula>
    </cfRule>
  </conditionalFormatting>
  <conditionalFormatting sqref="BL2:BL41">
    <cfRule type="expression" dxfId="365" priority="1491" stopIfTrue="1">
      <formula>AND(ISNUMBER(BL2),BL2&gt;($BL$43+(2*$BL$46)))</formula>
    </cfRule>
    <cfRule type="expression" dxfId="364" priority="1492" stopIfTrue="1">
      <formula>AND(ISNUMBER(BL2),BL2&lt;($BL$43-(2*$BL$46)))</formula>
    </cfRule>
  </conditionalFormatting>
  <conditionalFormatting sqref="BO2:BO41">
    <cfRule type="expression" dxfId="363" priority="1495" stopIfTrue="1">
      <formula>AND(ISNUMBER(BO2),BO2&gt;($BO$43+(2*$BO$46)))</formula>
    </cfRule>
    <cfRule type="expression" dxfId="362" priority="1496" stopIfTrue="1">
      <formula>AND(ISNUMBER(BO2),BO2&lt;($BO$43-(2*$BO$46)))</formula>
    </cfRule>
  </conditionalFormatting>
  <conditionalFormatting sqref="BP2:BP41">
    <cfRule type="expression" dxfId="361" priority="1497" stopIfTrue="1">
      <formula>AND(ISNUMBER(BP2),BP2&gt;($BP$43+(2*$BP$46)))</formula>
    </cfRule>
    <cfRule type="expression" dxfId="360" priority="1498" stopIfTrue="1">
      <formula>AND(ISNUMBER(BP2),BP2&lt;($BP$43-(2*$BP$46)))</formula>
    </cfRule>
  </conditionalFormatting>
  <conditionalFormatting sqref="BQ2:BQ41">
    <cfRule type="expression" dxfId="359" priority="1499" stopIfTrue="1">
      <formula>AND(ISNUMBER(BQ2),BQ2&gt;($BQ$43+(2*$BQ$46)))</formula>
    </cfRule>
    <cfRule type="expression" dxfId="358" priority="1500" stopIfTrue="1">
      <formula>AND(ISNUMBER(BQ2),BQ2&lt;($BQ$43-(2*$BQ$46)))</formula>
    </cfRule>
  </conditionalFormatting>
  <conditionalFormatting sqref="BT2:BT41">
    <cfRule type="expression" dxfId="357" priority="1503" stopIfTrue="1">
      <formula>AND(ISNUMBER(BT2),BT2&gt;($BT$43+(2*$BT$46)))</formula>
    </cfRule>
    <cfRule type="expression" dxfId="356" priority="1504" stopIfTrue="1">
      <formula>AND(ISNUMBER(BT2),BT2&lt;($BT$43-(2*$BT$46)))</formula>
    </cfRule>
  </conditionalFormatting>
  <conditionalFormatting sqref="BU2:BU41">
    <cfRule type="expression" dxfId="355" priority="1505" stopIfTrue="1">
      <formula>AND(ISNUMBER(BU2),BU2&gt;($BU$43+(2*$BU$46)))</formula>
    </cfRule>
    <cfRule type="expression" dxfId="354" priority="1506" stopIfTrue="1">
      <formula>AND(ISNUMBER(BU2),BU2&lt;($BU$43-(2*$BU$46)))</formula>
    </cfRule>
  </conditionalFormatting>
  <conditionalFormatting sqref="BV2:BV41">
    <cfRule type="expression" dxfId="353" priority="1507" stopIfTrue="1">
      <formula>AND(ISNUMBER(BV2),BV2&gt;($BV$43+(2*$BV$46)))</formula>
    </cfRule>
    <cfRule type="expression" dxfId="352" priority="1508" stopIfTrue="1">
      <formula>AND(ISNUMBER(BV2),BV2&lt;($BV$43-(2*$BV$46)))</formula>
    </cfRule>
  </conditionalFormatting>
  <conditionalFormatting sqref="BY2:BY41">
    <cfRule type="expression" dxfId="351" priority="1511" stopIfTrue="1">
      <formula>AND(ISNUMBER(BY2),BY2&gt;($BY$43+(2*$BY$46)))</formula>
    </cfRule>
    <cfRule type="expression" dxfId="350" priority="1512" stopIfTrue="1">
      <formula>AND(ISNUMBER(BY2),BY2&lt;($BY$43-(2*$BY$46)))</formula>
    </cfRule>
  </conditionalFormatting>
  <conditionalFormatting sqref="BZ2:BZ41">
    <cfRule type="expression" dxfId="349" priority="1513" stopIfTrue="1">
      <formula>AND(ISNUMBER(BZ2),BZ2&gt;($BZ$43+(2*$BZ$46)))</formula>
    </cfRule>
    <cfRule type="expression" dxfId="348" priority="1514" stopIfTrue="1">
      <formula>AND(ISNUMBER(BZ2),BZ2&lt;($BZ$43-(2*$BZ$46)))</formula>
    </cfRule>
  </conditionalFormatting>
  <conditionalFormatting sqref="CA2:CA41">
    <cfRule type="expression" dxfId="347" priority="1515" stopIfTrue="1">
      <formula>AND(ISNUMBER(CA2),CA2&gt;($CA$43+(2*$CA$46)))</formula>
    </cfRule>
    <cfRule type="expression" dxfId="346" priority="1516" stopIfTrue="1">
      <formula>AND(ISNUMBER(CA2),CA2&lt;($CA$43-(2*$CA$46)))</formula>
    </cfRule>
  </conditionalFormatting>
  <conditionalFormatting sqref="CD2:CD41">
    <cfRule type="expression" dxfId="345" priority="1519" stopIfTrue="1">
      <formula>AND(ISNUMBER(CD2),CD2&gt;($CD$43+(2*$CD$46)))</formula>
    </cfRule>
    <cfRule type="expression" dxfId="344" priority="1520" stopIfTrue="1">
      <formula>AND(ISNUMBER(CD2),CD2&lt;($CD$43-(2*$CD$46)))</formula>
    </cfRule>
  </conditionalFormatting>
  <conditionalFormatting sqref="CE2:CE41">
    <cfRule type="expression" dxfId="343" priority="1521" stopIfTrue="1">
      <formula>AND(ISNUMBER(CE2),CE2&gt;($CE$43+(2*$CE$46)))</formula>
    </cfRule>
    <cfRule type="expression" dxfId="342" priority="1522" stopIfTrue="1">
      <formula>AND(ISNUMBER(CE2),CE2&lt;($CE$43-(2*$CE$46)))</formula>
    </cfRule>
  </conditionalFormatting>
  <conditionalFormatting sqref="CF2:CF41">
    <cfRule type="expression" dxfId="341" priority="1523" stopIfTrue="1">
      <formula>AND(ISNUMBER(CF2),CF2&gt;($CF$43+(2*$CF$46)))</formula>
    </cfRule>
    <cfRule type="expression" dxfId="340" priority="1524" stopIfTrue="1">
      <formula>AND(ISNUMBER(CF2),CF2&lt;($CF$43-(2*$CF$46)))</formula>
    </cfRule>
  </conditionalFormatting>
  <conditionalFormatting sqref="CI2:CI41">
    <cfRule type="expression" dxfId="339" priority="1527" stopIfTrue="1">
      <formula>AND(ISNUMBER(CI2),CI2&gt;($CI$43+(2*$CI$46)))</formula>
    </cfRule>
    <cfRule type="expression" dxfId="338" priority="1528" stopIfTrue="1">
      <formula>AND(ISNUMBER(CI2),CI2&lt;($CI$43-(2*$CI$46)))</formula>
    </cfRule>
  </conditionalFormatting>
  <conditionalFormatting sqref="CJ2:CJ41">
    <cfRule type="expression" dxfId="337" priority="1529" stopIfTrue="1">
      <formula>AND(ISNUMBER(CJ2),CJ2&gt;($CJ$43+(2*$CJ$46)))</formula>
    </cfRule>
    <cfRule type="expression" dxfId="336" priority="1530" stopIfTrue="1">
      <formula>AND(ISNUMBER(CJ2),CJ2&lt;($CJ$43-(2*$CJ$46)))</formula>
    </cfRule>
  </conditionalFormatting>
  <conditionalFormatting sqref="CK2:CK41">
    <cfRule type="expression" dxfId="335" priority="1531" stopIfTrue="1">
      <formula>AND(ISNUMBER(CK2),CK2&gt;($CK$43+(2*$CK$46)))</formula>
    </cfRule>
    <cfRule type="expression" dxfId="334" priority="1532" stopIfTrue="1">
      <formula>AND(ISNUMBER(CK2),CK2&lt;($CK$43-(2*$CK$46)))</formula>
    </cfRule>
  </conditionalFormatting>
  <conditionalFormatting sqref="CN2:CN41">
    <cfRule type="expression" dxfId="333" priority="1535" stopIfTrue="1">
      <formula>AND(ISNUMBER(CN2),CN2&gt;($CN$43+(2*$CN$46)))</formula>
    </cfRule>
    <cfRule type="expression" dxfId="332" priority="1536" stopIfTrue="1">
      <formula>AND(ISNUMBER(CN2),CN2&lt;($CN$43-(2*$CN$46)))</formula>
    </cfRule>
  </conditionalFormatting>
  <conditionalFormatting sqref="CO2:CO41">
    <cfRule type="expression" dxfId="331" priority="1537" stopIfTrue="1">
      <formula>AND(ISNUMBER(CO2),CO2&gt;($CO$43+(2*$CO$46)))</formula>
    </cfRule>
    <cfRule type="expression" dxfId="330" priority="1538" stopIfTrue="1">
      <formula>AND(ISNUMBER(CO2),CO2&lt;($CO$43-(2*$CO$46)))</formula>
    </cfRule>
  </conditionalFormatting>
  <conditionalFormatting sqref="CP2:CP41">
    <cfRule type="expression" dxfId="329" priority="1539" stopIfTrue="1">
      <formula>AND(ISNUMBER(CP2),CP2&gt;($CP$43+(2*$CP$46)))</formula>
    </cfRule>
    <cfRule type="expression" dxfId="328" priority="1540" stopIfTrue="1">
      <formula>AND(ISNUMBER(CP2),CP2&lt;($CP$43-(2*$CP$46)))</formula>
    </cfRule>
  </conditionalFormatting>
  <conditionalFormatting sqref="CS2:CS41">
    <cfRule type="expression" dxfId="327" priority="1543" stopIfTrue="1">
      <formula>AND(ISNUMBER(CS2),CS2&gt;($CS$43+(2*$CS$46)))</formula>
    </cfRule>
    <cfRule type="expression" dxfId="326" priority="1544" stopIfTrue="1">
      <formula>AND(ISNUMBER(CS2),CS2&lt;($CS$43-(2*$CS$46)))</formula>
    </cfRule>
  </conditionalFormatting>
  <conditionalFormatting sqref="CT2:CT41">
    <cfRule type="expression" dxfId="325" priority="1545" stopIfTrue="1">
      <formula>AND(ISNUMBER(CT2),CT2&gt;($CT$43+(2*$CT$46)))</formula>
    </cfRule>
    <cfRule type="expression" dxfId="324" priority="1546" stopIfTrue="1">
      <formula>AND(ISNUMBER(CT2),CT2&lt;($CT$43-(2*$CT$46)))</formula>
    </cfRule>
  </conditionalFormatting>
  <conditionalFormatting sqref="CU2:CU41">
    <cfRule type="expression" dxfId="323" priority="1547" stopIfTrue="1">
      <formula>AND(ISNUMBER(CU2),CU2&gt;($CU$43+(2*$CU$46)))</formula>
    </cfRule>
    <cfRule type="expression" dxfId="322" priority="1548" stopIfTrue="1">
      <formula>AND(ISNUMBER(CU2),CU2&lt;($CU$43-(2*$CU$46)))</formula>
    </cfRule>
  </conditionalFormatting>
  <conditionalFormatting sqref="CX2:CX41">
    <cfRule type="expression" dxfId="321" priority="1551" stopIfTrue="1">
      <formula>AND(ISNUMBER(CX2),CX2&gt;($CX$43+(2*$CX$46)))</formula>
    </cfRule>
    <cfRule type="expression" dxfId="320" priority="1552" stopIfTrue="1">
      <formula>AND(ISNUMBER(CX2),CX2&lt;($CX$43-(2*$CX$46)))</formula>
    </cfRule>
  </conditionalFormatting>
  <conditionalFormatting sqref="CY2:CY41">
    <cfRule type="expression" dxfId="319" priority="1553" stopIfTrue="1">
      <formula>AND(ISNUMBER(CY2),CY2&gt;($CY$43+(2*$CY$46)))</formula>
    </cfRule>
    <cfRule type="expression" dxfId="318" priority="1554" stopIfTrue="1">
      <formula>AND(ISNUMBER(CY2),CY2&lt;($CY$43-(2*$CY$46)))</formula>
    </cfRule>
  </conditionalFormatting>
  <conditionalFormatting sqref="CZ2:CZ41">
    <cfRule type="expression" dxfId="317" priority="1555" stopIfTrue="1">
      <formula>AND(ISNUMBER(CZ2),CZ2&gt;($CZ$43+(2*$CZ$46)))</formula>
    </cfRule>
    <cfRule type="expression" dxfId="316" priority="1556" stopIfTrue="1">
      <formula>AND(ISNUMBER(CZ2),CZ2&lt;($CZ$43-(2*$CZ$46)))</formula>
    </cfRule>
  </conditionalFormatting>
  <conditionalFormatting sqref="DC2:DC41">
    <cfRule type="expression" dxfId="315" priority="1559" stopIfTrue="1">
      <formula>AND(ISNUMBER(DC2),DC2&gt;($DC$43+(2*$DC$46)))</formula>
    </cfRule>
    <cfRule type="expression" dxfId="314" priority="1560" stopIfTrue="1">
      <formula>AND(ISNUMBER(DC2),DC2&lt;($DC$43-(2*$DC$46)))</formula>
    </cfRule>
  </conditionalFormatting>
  <conditionalFormatting sqref="DD2:DD41">
    <cfRule type="expression" dxfId="313" priority="1561" stopIfTrue="1">
      <formula>AND(ISNUMBER(DD2),DD2&gt;($DD$43+(2*$DD$46)))</formula>
    </cfRule>
    <cfRule type="expression" dxfId="312" priority="1562" stopIfTrue="1">
      <formula>AND(ISNUMBER(DD2),DD2&lt;($DD$43-(2*$DD$46)))</formula>
    </cfRule>
  </conditionalFormatting>
  <conditionalFormatting sqref="DE2:DE41">
    <cfRule type="expression" dxfId="311" priority="1563" stopIfTrue="1">
      <formula>AND(ISNUMBER(DE2),DE2&gt;($DE$43+(2*$DE$46)))</formula>
    </cfRule>
    <cfRule type="expression" dxfId="310" priority="1564" stopIfTrue="1">
      <formula>AND(ISNUMBER(DE2),DE2&lt;($DE$43-(2*$DE$46)))</formula>
    </cfRule>
  </conditionalFormatting>
  <conditionalFormatting sqref="DH2:DH41">
    <cfRule type="expression" dxfId="309" priority="1567" stopIfTrue="1">
      <formula>AND(ISNUMBER(DH2),DH2&gt;($DH$43+(2*$DH$46)))</formula>
    </cfRule>
    <cfRule type="expression" dxfId="308" priority="1568" stopIfTrue="1">
      <formula>AND(ISNUMBER(DH2),DH2&lt;($DH$43-(2*$DH$46)))</formula>
    </cfRule>
  </conditionalFormatting>
  <conditionalFormatting sqref="DI2:DI41">
    <cfRule type="expression" dxfId="307" priority="1569" stopIfTrue="1">
      <formula>AND(ISNUMBER(DI2),DI2&gt;($DI$43+(2*$DI$46)))</formula>
    </cfRule>
    <cfRule type="expression" dxfId="306" priority="1570" stopIfTrue="1">
      <formula>AND(ISNUMBER(DI2),DI2&lt;($DI$43-(2*$DI$46)))</formula>
    </cfRule>
  </conditionalFormatting>
  <conditionalFormatting sqref="DJ2:DJ41">
    <cfRule type="expression" dxfId="305" priority="1571" stopIfTrue="1">
      <formula>AND(ISNUMBER(DJ2),DJ2&gt;($DJ$43+(2*$DJ$46)))</formula>
    </cfRule>
    <cfRule type="expression" dxfId="304" priority="1572" stopIfTrue="1">
      <formula>AND(ISNUMBER(DJ2),DJ2&lt;($DJ$43-(2*$DJ$46)))</formula>
    </cfRule>
  </conditionalFormatting>
  <conditionalFormatting sqref="DM2:DM41">
    <cfRule type="expression" dxfId="303" priority="1575" stopIfTrue="1">
      <formula>AND(ISNUMBER(DM2),DM2&gt;($DM$43+(2*$DM$46)))</formula>
    </cfRule>
    <cfRule type="expression" dxfId="302" priority="1576" stopIfTrue="1">
      <formula>AND(ISNUMBER(DM2),DM2&lt;($DM$43-(2*$DM$46)))</formula>
    </cfRule>
  </conditionalFormatting>
  <conditionalFormatting sqref="DN2:DN41">
    <cfRule type="expression" dxfId="301" priority="1577" stopIfTrue="1">
      <formula>AND(ISNUMBER(DN2),DN2&gt;($DN$43+(2*$DN$46)))</formula>
    </cfRule>
    <cfRule type="expression" dxfId="300" priority="1578" stopIfTrue="1">
      <formula>AND(ISNUMBER(DN2),DN2&lt;($DN$43-(2*$DN$46)))</formula>
    </cfRule>
  </conditionalFormatting>
  <conditionalFormatting sqref="DO2:DO41">
    <cfRule type="expression" dxfId="299" priority="1579" stopIfTrue="1">
      <formula>AND(ISNUMBER(DO2),DO2&gt;($DO$43+(2*$DO$46)))</formula>
    </cfRule>
    <cfRule type="expression" dxfId="298" priority="1580" stopIfTrue="1">
      <formula>AND(ISNUMBER(DO2),DO2&lt;($DO$43-(2*$DO$46)))</formula>
    </cfRule>
  </conditionalFormatting>
  <conditionalFormatting sqref="DR2:DR41">
    <cfRule type="expression" dxfId="297" priority="1583" stopIfTrue="1">
      <formula>AND(ISNUMBER(DR2),DR2&gt;($DR$43+(2*$DR$46)))</formula>
    </cfRule>
    <cfRule type="expression" dxfId="296" priority="1584" stopIfTrue="1">
      <formula>AND(ISNUMBER(DR2),DR2&lt;($DR$43-(2*$DR$46)))</formula>
    </cfRule>
  </conditionalFormatting>
  <conditionalFormatting sqref="DS2:DS41">
    <cfRule type="expression" dxfId="295" priority="1585" stopIfTrue="1">
      <formula>AND(ISNUMBER(DS2),DS2&gt;($DS$43+(2*$DS$46)))</formula>
    </cfRule>
    <cfRule type="expression" dxfId="294" priority="1586" stopIfTrue="1">
      <formula>AND(ISNUMBER(DS2),DS2&lt;($DS$43-(2*$DS$46)))</formula>
    </cfRule>
  </conditionalFormatting>
  <conditionalFormatting sqref="DT2:DT41">
    <cfRule type="expression" dxfId="293" priority="1587" stopIfTrue="1">
      <formula>AND(ISNUMBER(DT2),DT2&gt;($DT$43+(2*$DT$46)))</formula>
    </cfRule>
    <cfRule type="expression" dxfId="292" priority="1588" stopIfTrue="1">
      <formula>AND(ISNUMBER(DT2),DT2&lt;($DT$43-(2*$DT$46)))</formula>
    </cfRule>
  </conditionalFormatting>
  <conditionalFormatting sqref="DW2:DW41">
    <cfRule type="expression" dxfId="291" priority="1591" stopIfTrue="1">
      <formula>AND(ISNUMBER(DW2),DW2&gt;($DW$43+(2*$DW$46)))</formula>
    </cfRule>
    <cfRule type="expression" dxfId="290" priority="1592" stopIfTrue="1">
      <formula>AND(ISNUMBER(DW2),DW2&lt;($DW$43-(2*$DW$46)))</formula>
    </cfRule>
  </conditionalFormatting>
  <conditionalFormatting sqref="DX2:DX41">
    <cfRule type="expression" dxfId="289" priority="1593" stopIfTrue="1">
      <formula>AND(ISNUMBER(DX2),DX2&gt;($DX$43+(2*$DX$46)))</formula>
    </cfRule>
    <cfRule type="expression" dxfId="288" priority="1594" stopIfTrue="1">
      <formula>AND(ISNUMBER(DX2),DX2&lt;($DX$43-(2*$DX$46)))</formula>
    </cfRule>
  </conditionalFormatting>
  <conditionalFormatting sqref="DY2:DY41">
    <cfRule type="expression" dxfId="287" priority="1595" stopIfTrue="1">
      <formula>AND(ISNUMBER(DY2),DY2&gt;($DY$43+(2*$DY$46)))</formula>
    </cfRule>
    <cfRule type="expression" dxfId="286" priority="1596" stopIfTrue="1">
      <formula>AND(ISNUMBER(DY2),DY2&lt;($DY$43-(2*$DY$46)))</formula>
    </cfRule>
  </conditionalFormatting>
  <conditionalFormatting sqref="EB2:EB41">
    <cfRule type="expression" dxfId="285" priority="1599" stopIfTrue="1">
      <formula>AND(ISNUMBER(EB2),EB2&gt;($EB$43+(2*$EB$46)))</formula>
    </cfRule>
    <cfRule type="expression" dxfId="284" priority="1600" stopIfTrue="1">
      <formula>AND(ISNUMBER(EB2),EB2&lt;($EB$43-(2*$EB$46)))</formula>
    </cfRule>
  </conditionalFormatting>
  <conditionalFormatting sqref="EC2:EC41">
    <cfRule type="expression" dxfId="283" priority="1601" stopIfTrue="1">
      <formula>AND(ISNUMBER(EC2),EC2&gt;($EC$43+(2*$EC$46)))</formula>
    </cfRule>
    <cfRule type="expression" dxfId="282" priority="1602" stopIfTrue="1">
      <formula>AND(ISNUMBER(EC2),EC2&lt;($EC$43-(2*$EC$46)))</formula>
    </cfRule>
  </conditionalFormatting>
  <conditionalFormatting sqref="ED2:ED41">
    <cfRule type="expression" dxfId="281" priority="1603" stopIfTrue="1">
      <formula>AND(ISNUMBER(ED2),ED2&gt;($ED$43+(2*$ED$46)))</formula>
    </cfRule>
    <cfRule type="expression" dxfId="280" priority="1604" stopIfTrue="1">
      <formula>AND(ISNUMBER(ED2),ED2&lt;($ED$43-(2*$ED$46)))</formula>
    </cfRule>
  </conditionalFormatting>
  <conditionalFormatting sqref="EG2:EG41">
    <cfRule type="expression" dxfId="279" priority="1607" stopIfTrue="1">
      <formula>AND(ISNUMBER(EG2),EG2&gt;($EG$43+(2*$EG$46)))</formula>
    </cfRule>
    <cfRule type="expression" dxfId="278" priority="1608" stopIfTrue="1">
      <formula>AND(ISNUMBER(EG2),EG2&lt;($EG$43-(2*$EG$46)))</formula>
    </cfRule>
  </conditionalFormatting>
  <conditionalFormatting sqref="EH2:EH41">
    <cfRule type="expression" dxfId="277" priority="1609" stopIfTrue="1">
      <formula>AND(ISNUMBER(EH2),EH2&gt;($EH$43+(2*$EH$46)))</formula>
    </cfRule>
    <cfRule type="expression" dxfId="276" priority="1610" stopIfTrue="1">
      <formula>AND(ISNUMBER(EH2),EH2&lt;($EH$43-(2*$EH$46)))</formula>
    </cfRule>
  </conditionalFormatting>
  <conditionalFormatting sqref="EI2:EI41">
    <cfRule type="expression" dxfId="275" priority="1611" stopIfTrue="1">
      <formula>AND(ISNUMBER(EI2),EI2&gt;($EI$43+(2*$EI$46)))</formula>
    </cfRule>
    <cfRule type="expression" dxfId="274" priority="1612" stopIfTrue="1">
      <formula>AND(ISNUMBER(EI2),EI2&lt;($EI$43-(2*$EI$46)))</formula>
    </cfRule>
  </conditionalFormatting>
  <conditionalFormatting sqref="EL2:EL41">
    <cfRule type="expression" dxfId="273" priority="1615" stopIfTrue="1">
      <formula>AND(ISNUMBER(EL2),EL2&gt;($EL$43+(2*$EL$46)))</formula>
    </cfRule>
    <cfRule type="expression" dxfId="272" priority="1616" stopIfTrue="1">
      <formula>AND(ISNUMBER(EL2),EL2&lt;($EL$43-(2*$EL$46)))</formula>
    </cfRule>
  </conditionalFormatting>
  <conditionalFormatting sqref="EM2:EM41">
    <cfRule type="expression" dxfId="271" priority="1617" stopIfTrue="1">
      <formula>AND(ISNUMBER(EM2),EM2&gt;($EM$43+(2*$EM$46)))</formula>
    </cfRule>
    <cfRule type="expression" dxfId="270" priority="1618" stopIfTrue="1">
      <formula>AND(ISNUMBER(EM2),EM2&lt;($EM$43-(2*$EM$46)))</formula>
    </cfRule>
  </conditionalFormatting>
  <conditionalFormatting sqref="EN2:EN41">
    <cfRule type="expression" dxfId="269" priority="1619" stopIfTrue="1">
      <formula>AND(ISNUMBER(EN2),EN2&gt;($EN$43+(2*$EN$46)))</formula>
    </cfRule>
    <cfRule type="expression" dxfId="268" priority="1620" stopIfTrue="1">
      <formula>AND(ISNUMBER(EN2),EN2&lt;($EN$43-(2*$EN$46)))</formula>
    </cfRule>
  </conditionalFormatting>
  <conditionalFormatting sqref="EQ2:EQ41">
    <cfRule type="expression" dxfId="267" priority="1623" stopIfTrue="1">
      <formula>AND(ISNUMBER(EQ2),EQ2&gt;($EQ$43+(2*$EQ$46)))</formula>
    </cfRule>
    <cfRule type="expression" dxfId="266" priority="1624" stopIfTrue="1">
      <formula>AND(ISNUMBER(EQ2),EQ2&lt;($EQ$43-(2*$EQ$46)))</formula>
    </cfRule>
  </conditionalFormatting>
  <conditionalFormatting sqref="ER2:ER41">
    <cfRule type="expression" dxfId="265" priority="1625" stopIfTrue="1">
      <formula>AND(ISNUMBER(ER2),ER2&gt;($ER$43+(2*$ER$46)))</formula>
    </cfRule>
    <cfRule type="expression" dxfId="264" priority="1626" stopIfTrue="1">
      <formula>AND(ISNUMBER(ER2),ER2&lt;($ER$43-(2*$ER$46)))</formula>
    </cfRule>
  </conditionalFormatting>
  <conditionalFormatting sqref="ES2:ES41">
    <cfRule type="expression" dxfId="263" priority="1627" stopIfTrue="1">
      <formula>AND(ISNUMBER(ES2),ES2&gt;($ES$43+(2*$ES$46)))</formula>
    </cfRule>
    <cfRule type="expression" dxfId="262" priority="1628" stopIfTrue="1">
      <formula>AND(ISNUMBER(ES2),ES2&lt;($ES$43-(2*$ES$46)))</formula>
    </cfRule>
  </conditionalFormatting>
  <conditionalFormatting sqref="EV2:EV41">
    <cfRule type="expression" dxfId="261" priority="1631" stopIfTrue="1">
      <formula>AND(ISNUMBER(EV2),EV2&gt;($EV$43+(2*$EV$46)))</formula>
    </cfRule>
    <cfRule type="expression" dxfId="260" priority="1632" stopIfTrue="1">
      <formula>AND(ISNUMBER(EV2),EV2&lt;($EV$43-(2*$EV$46)))</formula>
    </cfRule>
  </conditionalFormatting>
  <conditionalFormatting sqref="EW2:EW41">
    <cfRule type="expression" dxfId="259" priority="1633" stopIfTrue="1">
      <formula>AND(ISNUMBER(EW2),EW2&gt;($EW$43+(2*$EW$46)))</formula>
    </cfRule>
    <cfRule type="expression" dxfId="258" priority="1634" stopIfTrue="1">
      <formula>AND(ISNUMBER(EW2),EW2&lt;($EW$43-(2*$EW$46)))</formula>
    </cfRule>
  </conditionalFormatting>
  <conditionalFormatting sqref="EX2:EX41">
    <cfRule type="expression" dxfId="257" priority="1635" stopIfTrue="1">
      <formula>AND(ISNUMBER(EX2),EX2&gt;($EX$43+(2*$EX$46)))</formula>
    </cfRule>
    <cfRule type="expression" dxfId="256" priority="1636" stopIfTrue="1">
      <formula>AND(ISNUMBER(EX2),EX2&lt;($EX$43-(2*$EX$46)))</formula>
    </cfRule>
  </conditionalFormatting>
  <conditionalFormatting sqref="FA2:FA41">
    <cfRule type="expression" dxfId="255" priority="1639" stopIfTrue="1">
      <formula>AND(ISNUMBER(FA2),FA2&gt;($FA$43+(2*$FA$46)))</formula>
    </cfRule>
    <cfRule type="expression" dxfId="254" priority="1640" stopIfTrue="1">
      <formula>AND(ISNUMBER(FA2),FA2&lt;($FA$43-(2*$FA$46)))</formula>
    </cfRule>
  </conditionalFormatting>
  <conditionalFormatting sqref="FB2:FB41">
    <cfRule type="expression" dxfId="253" priority="1641" stopIfTrue="1">
      <formula>AND(ISNUMBER(FB2),FB2&gt;($FB$43+(2*$FB$46)))</formula>
    </cfRule>
    <cfRule type="expression" dxfId="252" priority="1642" stopIfTrue="1">
      <formula>AND(ISNUMBER(FB2),FB2&lt;($FB$43-(2*$FB$46)))</formula>
    </cfRule>
  </conditionalFormatting>
  <conditionalFormatting sqref="FC2:FC41">
    <cfRule type="expression" dxfId="251" priority="1643" stopIfTrue="1">
      <formula>AND(ISNUMBER(FC2),FC2&gt;($FC$43+(2*$FC$46)))</formula>
    </cfRule>
    <cfRule type="expression" dxfId="250" priority="1644" stopIfTrue="1">
      <formula>AND(ISNUMBER(FC2),FC2&lt;($FC$43-(2*$FC$46)))</formula>
    </cfRule>
  </conditionalFormatting>
  <conditionalFormatting sqref="FF2:FF41">
    <cfRule type="expression" dxfId="249" priority="1647" stopIfTrue="1">
      <formula>AND(ISNUMBER(FF2),FF2&gt;($FF$43+(2*$FF$46)))</formula>
    </cfRule>
    <cfRule type="expression" dxfId="248" priority="1648" stopIfTrue="1">
      <formula>AND(ISNUMBER(FF2),FF2&lt;($FF$43-(2*$FF$46)))</formula>
    </cfRule>
  </conditionalFormatting>
  <conditionalFormatting sqref="FG2:FG41">
    <cfRule type="expression" dxfId="247" priority="1649" stopIfTrue="1">
      <formula>AND(ISNUMBER(FG2),FG2&gt;($FG$43+(2*$FG$46)))</formula>
    </cfRule>
    <cfRule type="expression" dxfId="246" priority="1650" stopIfTrue="1">
      <formula>AND(ISNUMBER(FG2),FG2&lt;($FG$43-(2*$FG$46)))</formula>
    </cfRule>
  </conditionalFormatting>
  <conditionalFormatting sqref="FH2:FH41">
    <cfRule type="expression" dxfId="245" priority="1651" stopIfTrue="1">
      <formula>AND(ISNUMBER(FH2),FH2&gt;($FH$43+(2*$FH$46)))</formula>
    </cfRule>
    <cfRule type="expression" dxfId="244" priority="1652" stopIfTrue="1">
      <formula>AND(ISNUMBER(FH2),FH2&lt;($FH$43-(2*$FH$46)))</formula>
    </cfRule>
  </conditionalFormatting>
  <conditionalFormatting sqref="FK2:FK41">
    <cfRule type="expression" dxfId="243" priority="1655" stopIfTrue="1">
      <formula>AND(ISNUMBER(FK2),FK2&gt;($FK$43+(2*$FK$46)))</formula>
    </cfRule>
    <cfRule type="expression" dxfId="242" priority="1656" stopIfTrue="1">
      <formula>AND(ISNUMBER(FK2),FK2&lt;($FK$43-(2*$FK$46)))</formula>
    </cfRule>
  </conditionalFormatting>
  <conditionalFormatting sqref="FL2:FL41">
    <cfRule type="expression" dxfId="241" priority="1657" stopIfTrue="1">
      <formula>AND(ISNUMBER(FL2),FL2&gt;($FL$43+(2*$FL$46)))</formula>
    </cfRule>
    <cfRule type="expression" dxfId="240" priority="1658" stopIfTrue="1">
      <formula>AND(ISNUMBER(FL2),FL2&lt;($FL$43-(2*$FL$46)))</formula>
    </cfRule>
  </conditionalFormatting>
  <conditionalFormatting sqref="FM2:FM41">
    <cfRule type="expression" dxfId="239" priority="1659" stopIfTrue="1">
      <formula>AND(ISNUMBER(FM2),FM2&gt;($FM$43+(2*$FM$46)))</formula>
    </cfRule>
    <cfRule type="expression" dxfId="238" priority="1660" stopIfTrue="1">
      <formula>AND(ISNUMBER(FM2),FM2&lt;($FM$43-(2*$FM$46)))</formula>
    </cfRule>
  </conditionalFormatting>
  <conditionalFormatting sqref="FP2:FP41">
    <cfRule type="expression" dxfId="237" priority="1663" stopIfTrue="1">
      <formula>AND(ISNUMBER(FP2),FP2&gt;($FP$43+(2*$FP$46)))</formula>
    </cfRule>
    <cfRule type="expression" dxfId="236" priority="1664" stopIfTrue="1">
      <formula>AND(ISNUMBER(FP2),FP2&lt;($FP$43-(2*$FP$46)))</formula>
    </cfRule>
  </conditionalFormatting>
  <conditionalFormatting sqref="FQ2:FQ41">
    <cfRule type="expression" dxfId="235" priority="1665" stopIfTrue="1">
      <formula>AND(ISNUMBER(FQ2),FQ2&gt;($FQ$43+(2*$FQ$46)))</formula>
    </cfRule>
    <cfRule type="expression" dxfId="234" priority="1666" stopIfTrue="1">
      <formula>AND(ISNUMBER(FQ2),FQ2&lt;($FQ$43-(2*$FQ$46)))</formula>
    </cfRule>
  </conditionalFormatting>
  <conditionalFormatting sqref="FR2:FR41">
    <cfRule type="expression" dxfId="233" priority="1667" stopIfTrue="1">
      <formula>AND(ISNUMBER(FR2),FR2&gt;($FR$43+(2*$FR$46)))</formula>
    </cfRule>
    <cfRule type="expression" dxfId="232" priority="1668" stopIfTrue="1">
      <formula>AND(ISNUMBER(FR2),FR2&lt;($FR$43-(2*$FR$46)))</formula>
    </cfRule>
  </conditionalFormatting>
  <conditionalFormatting sqref="FU2:FU41">
    <cfRule type="expression" dxfId="231" priority="1671" stopIfTrue="1">
      <formula>AND(ISNUMBER(FU2),FU2&gt;($FU$43+(2*$FU$46)))</formula>
    </cfRule>
    <cfRule type="expression" dxfId="230" priority="1672" stopIfTrue="1">
      <formula>AND(ISNUMBER(FU2),FU2&lt;($FU$43-(2*$FU$46)))</formula>
    </cfRule>
  </conditionalFormatting>
  <conditionalFormatting sqref="FV2:FV41">
    <cfRule type="expression" dxfId="229" priority="1673" stopIfTrue="1">
      <formula>AND(ISNUMBER(FV2),FV2&gt;($FV$43+(2*$FV$46)))</formula>
    </cfRule>
    <cfRule type="expression" dxfId="228" priority="1674" stopIfTrue="1">
      <formula>AND(ISNUMBER(FV2),FV2&lt;($FV$43-(2*$FV$46)))</formula>
    </cfRule>
  </conditionalFormatting>
  <conditionalFormatting sqref="FW2:FW41">
    <cfRule type="expression" dxfId="227" priority="1675" stopIfTrue="1">
      <formula>AND(ISNUMBER(FW2),FW2&gt;($FW$43+(2*$FW$46)))</formula>
    </cfRule>
    <cfRule type="expression" dxfId="226" priority="1676" stopIfTrue="1">
      <formula>AND(ISNUMBER(FW2),FW2&lt;($FW$43-(2*$FW$46)))</formula>
    </cfRule>
  </conditionalFormatting>
  <conditionalFormatting sqref="FZ2:FZ41">
    <cfRule type="expression" dxfId="225" priority="1679" stopIfTrue="1">
      <formula>AND(ISNUMBER(FZ2),FZ2&gt;($FZ$43+(2*$FZ$46)))</formula>
    </cfRule>
    <cfRule type="expression" dxfId="224" priority="1680" stopIfTrue="1">
      <formula>AND(ISNUMBER(FZ2),FZ2&lt;($FZ$43-(2*$FZ$46)))</formula>
    </cfRule>
  </conditionalFormatting>
  <conditionalFormatting sqref="GA2:GA41">
    <cfRule type="expression" dxfId="223" priority="1681" stopIfTrue="1">
      <formula>AND(ISNUMBER(GA2),GA2&gt;($GA$43+(2*$GA$46)))</formula>
    </cfRule>
    <cfRule type="expression" dxfId="222" priority="1682" stopIfTrue="1">
      <formula>AND(ISNUMBER(GA2),GA2&lt;($GA$43-(2*$GA$46)))</formula>
    </cfRule>
  </conditionalFormatting>
  <conditionalFormatting sqref="GB2:GB41">
    <cfRule type="expression" dxfId="221" priority="1683" stopIfTrue="1">
      <formula>AND(ISNUMBER(GB2),GB2&gt;($GB$43+(2*$GB$46)))</formula>
    </cfRule>
    <cfRule type="expression" dxfId="220" priority="1684" stopIfTrue="1">
      <formula>AND(ISNUMBER(GB2),GB2&lt;($GB$43-(2*$GB$46)))</formula>
    </cfRule>
  </conditionalFormatting>
  <conditionalFormatting sqref="J2:J41">
    <cfRule type="expression" dxfId="219" priority="1691" stopIfTrue="1">
      <formula>AND(ISNUMBER(J2),J2&gt;($J$43+(2*$J$46)))</formula>
    </cfRule>
    <cfRule type="expression" dxfId="218" priority="1692" stopIfTrue="1">
      <formula>AND(ISNUMBER(J2),J2&lt;($J$43-(2*$J$46)))</formula>
    </cfRule>
  </conditionalFormatting>
  <conditionalFormatting sqref="K2:K41">
    <cfRule type="expression" dxfId="217" priority="1693" stopIfTrue="1">
      <formula>AND(ISNUMBER(K2),K2&gt;($K$43+(2*$K$46)))</formula>
    </cfRule>
    <cfRule type="expression" dxfId="216" priority="1694" stopIfTrue="1">
      <formula>AND(ISNUMBER(K2),K2&lt;($K$43-(2*$K$46)))</formula>
    </cfRule>
  </conditionalFormatting>
  <conditionalFormatting sqref="Y2:Y41">
    <cfRule type="expression" dxfId="215" priority="1703" stopIfTrue="1">
      <formula>AND(ISNUMBER(Y2),Y2&gt;($Y$43+(2*$Y$46)))</formula>
    </cfRule>
    <cfRule type="expression" dxfId="214" priority="1704" stopIfTrue="1">
      <formula>AND(ISNUMBER(Y2),Y2&lt;($Y$43-(2*$Y$46)))</formula>
    </cfRule>
  </conditionalFormatting>
  <conditionalFormatting sqref="Z2:Z41">
    <cfRule type="expression" dxfId="213" priority="1705" stopIfTrue="1">
      <formula>AND(ISNUMBER(Z2),Z2&gt;($Z$43+(2*$Z$46)))</formula>
    </cfRule>
    <cfRule type="expression" dxfId="212" priority="1706" stopIfTrue="1">
      <formula>AND(ISNUMBER(Z2),Z2&lt;($Z$43-(2*$Z$46)))</formula>
    </cfRule>
  </conditionalFormatting>
  <conditionalFormatting sqref="AD2:AD41">
    <cfRule type="expression" dxfId="211" priority="1707" stopIfTrue="1">
      <formula>AND(ISNUMBER(AD2),AD2&gt;($AD$43+(2*$AD$46)))</formula>
    </cfRule>
    <cfRule type="expression" dxfId="210" priority="1708" stopIfTrue="1">
      <formula>AND(ISNUMBER(AD2),AD2&lt;($AD$43-(2*$AD$46)))</formula>
    </cfRule>
  </conditionalFormatting>
  <conditionalFormatting sqref="AE2:AE41">
    <cfRule type="expression" dxfId="209" priority="1709" stopIfTrue="1">
      <formula>AND(ISNUMBER(AE2),AE2&gt;($AE$43+(2*$AE$46)))</formula>
    </cfRule>
    <cfRule type="expression" dxfId="208" priority="1710" stopIfTrue="1">
      <formula>AND(ISNUMBER(AE2),AE2&lt;($AE$43-(2*$AE$46)))</formula>
    </cfRule>
  </conditionalFormatting>
  <conditionalFormatting sqref="AI2:AI41">
    <cfRule type="expression" dxfId="207" priority="1711" stopIfTrue="1">
      <formula>AND(ISNUMBER(AI2),AI2&gt;($AI$43+(2*$AI$46)))</formula>
    </cfRule>
    <cfRule type="expression" dxfId="206" priority="1712" stopIfTrue="1">
      <formula>AND(ISNUMBER(AI2),AI2&lt;($AI$43-(2*$AI$46)))</formula>
    </cfRule>
  </conditionalFormatting>
  <conditionalFormatting sqref="AJ2:AJ41">
    <cfRule type="expression" dxfId="205" priority="1713" stopIfTrue="1">
      <formula>AND(ISNUMBER(AJ2),AJ2&gt;($AJ$43+(2*$AJ$46)))</formula>
    </cfRule>
    <cfRule type="expression" dxfId="204" priority="1714" stopIfTrue="1">
      <formula>AND(ISNUMBER(AJ2),AJ2&lt;($AJ$43-(2*$AJ$46)))</formula>
    </cfRule>
  </conditionalFormatting>
  <conditionalFormatting sqref="AN2:AN41">
    <cfRule type="expression" dxfId="203" priority="1715" stopIfTrue="1">
      <formula>AND(ISNUMBER(AN2),AN2&gt;($AN$43+(2*$AN$46)))</formula>
    </cfRule>
    <cfRule type="expression" dxfId="202" priority="1716" stopIfTrue="1">
      <formula>AND(ISNUMBER(AN2),AN2&lt;($AN$43-(2*$AN$46)))</formula>
    </cfRule>
  </conditionalFormatting>
  <conditionalFormatting sqref="AO2:AO41">
    <cfRule type="expression" dxfId="201" priority="1717" stopIfTrue="1">
      <formula>AND(ISNUMBER(AO2),AO2&gt;($AO$43+(2*$AO$46)))</formula>
    </cfRule>
    <cfRule type="expression" dxfId="200" priority="1718" stopIfTrue="1">
      <formula>AND(ISNUMBER(AO2),AO2&lt;($AO$43-(2*$AO$46)))</formula>
    </cfRule>
  </conditionalFormatting>
  <conditionalFormatting sqref="AS2:AS41">
    <cfRule type="expression" dxfId="199" priority="1719" stopIfTrue="1">
      <formula>AND(ISNUMBER(AS2),AS2&gt;($AS$43+(2*$AS$46)))</formula>
    </cfRule>
    <cfRule type="expression" dxfId="198" priority="1720" stopIfTrue="1">
      <formula>AND(ISNUMBER(AS2),AS2&lt;($AS$43-(2*$AS$46)))</formula>
    </cfRule>
  </conditionalFormatting>
  <conditionalFormatting sqref="AT2:AT41">
    <cfRule type="expression" dxfId="197" priority="1721" stopIfTrue="1">
      <formula>AND(ISNUMBER(AT2),AT2&gt;($AT$43+(2*$AT$46)))</formula>
    </cfRule>
    <cfRule type="expression" dxfId="196" priority="1722" stopIfTrue="1">
      <formula>AND(ISNUMBER(AT2),AT2&lt;($AT$43-(2*$AT$46)))</formula>
    </cfRule>
  </conditionalFormatting>
  <conditionalFormatting sqref="AX2:AX41">
    <cfRule type="expression" dxfId="195" priority="1723" stopIfTrue="1">
      <formula>AND(ISNUMBER(AX2),AX2&gt;($AX$43+(2*$AX$46)))</formula>
    </cfRule>
    <cfRule type="expression" dxfId="194" priority="1724" stopIfTrue="1">
      <formula>AND(ISNUMBER(AX2),AX2&lt;($AX$43-(2*$AX$46)))</formula>
    </cfRule>
  </conditionalFormatting>
  <conditionalFormatting sqref="AY2:AY41">
    <cfRule type="expression" dxfId="193" priority="1725" stopIfTrue="1">
      <formula>AND(ISNUMBER(AY2),AY2&gt;($AY$43+(2*$AY$46)))</formula>
    </cfRule>
    <cfRule type="expression" dxfId="192" priority="1726" stopIfTrue="1">
      <formula>AND(ISNUMBER(AY2),AY2&lt;($AY$43-(2*$AY$46)))</formula>
    </cfRule>
  </conditionalFormatting>
  <conditionalFormatting sqref="BC2:BC41">
    <cfRule type="expression" dxfId="191" priority="1727" stopIfTrue="1">
      <formula>AND(ISNUMBER(BC2),BC2&gt;($BC$43+(2*$BC$46)))</formula>
    </cfRule>
    <cfRule type="expression" dxfId="190" priority="1728" stopIfTrue="1">
      <formula>AND(ISNUMBER(BC2),BC2&lt;($BC$43-(2*$BC$46)))</formula>
    </cfRule>
  </conditionalFormatting>
  <conditionalFormatting sqref="BD2:BD41">
    <cfRule type="expression" dxfId="189" priority="1729" stopIfTrue="1">
      <formula>AND(ISNUMBER(BD2),BD2&gt;($BD$43+(2*$BD$46)))</formula>
    </cfRule>
    <cfRule type="expression" dxfId="188" priority="1730" stopIfTrue="1">
      <formula>AND(ISNUMBER(BD2),BD2&lt;($BD$43-(2*$BD$46)))</formula>
    </cfRule>
  </conditionalFormatting>
  <conditionalFormatting sqref="BH2:BH41">
    <cfRule type="expression" dxfId="187" priority="1731" stopIfTrue="1">
      <formula>AND(ISNUMBER(BH2),BH2&gt;($BH$43+(2*$BH$46)))</formula>
    </cfRule>
    <cfRule type="expression" dxfId="186" priority="1732" stopIfTrue="1">
      <formula>AND(ISNUMBER(BH2),BH2&lt;($BH$43-(2*$BH$46)))</formula>
    </cfRule>
  </conditionalFormatting>
  <conditionalFormatting sqref="BI2:BI41">
    <cfRule type="expression" dxfId="185" priority="1733" stopIfTrue="1">
      <formula>AND(ISNUMBER(BI2),BI2&gt;($BI$43+(2*$BI$46)))</formula>
    </cfRule>
    <cfRule type="expression" dxfId="184" priority="1734" stopIfTrue="1">
      <formula>AND(ISNUMBER(BI2),BI2&lt;($BI$43-(2*$BI$46)))</formula>
    </cfRule>
  </conditionalFormatting>
  <conditionalFormatting sqref="BM2:BM41">
    <cfRule type="expression" dxfId="183" priority="1735" stopIfTrue="1">
      <formula>AND(ISNUMBER(BM2),BM2&gt;($BM$43+(2*$BM$46)))</formula>
    </cfRule>
    <cfRule type="expression" dxfId="182" priority="1736" stopIfTrue="1">
      <formula>AND(ISNUMBER(BM2),BM2&lt;($BM$43-(2*$BM$46)))</formula>
    </cfRule>
  </conditionalFormatting>
  <conditionalFormatting sqref="BN2:BN41">
    <cfRule type="expression" dxfId="181" priority="1737" stopIfTrue="1">
      <formula>AND(ISNUMBER(BN2),BN2&gt;($BN$43+(2*$BN$46)))</formula>
    </cfRule>
    <cfRule type="expression" dxfId="180" priority="1738" stopIfTrue="1">
      <formula>AND(ISNUMBER(BN2),BN2&lt;($BN$43-(2*$BN$46)))</formula>
    </cfRule>
  </conditionalFormatting>
  <conditionalFormatting sqref="BR2:BR41">
    <cfRule type="expression" dxfId="179" priority="1739" stopIfTrue="1">
      <formula>AND(ISNUMBER(BR2),BR2&gt;($BR$43+(2*$BR$46)))</formula>
    </cfRule>
    <cfRule type="expression" dxfId="178" priority="1740" stopIfTrue="1">
      <formula>AND(ISNUMBER(BR2),BR2&lt;($BR$43-(2*$BR$46)))</formula>
    </cfRule>
  </conditionalFormatting>
  <conditionalFormatting sqref="BS2:BS41">
    <cfRule type="expression" dxfId="177" priority="1741" stopIfTrue="1">
      <formula>AND(ISNUMBER(BS2),BS2&gt;($BS$43+(2*$BS$46)))</formula>
    </cfRule>
    <cfRule type="expression" dxfId="176" priority="1742" stopIfTrue="1">
      <formula>AND(ISNUMBER(BS2),BS2&lt;($BS$43-(2*$BS$46)))</formula>
    </cfRule>
  </conditionalFormatting>
  <conditionalFormatting sqref="BW2:BW41">
    <cfRule type="expression" dxfId="175" priority="1743" stopIfTrue="1">
      <formula>AND(ISNUMBER(BW2),BW2&gt;($BW$43+(2*$BW$46)))</formula>
    </cfRule>
    <cfRule type="expression" dxfId="174" priority="1744" stopIfTrue="1">
      <formula>AND(ISNUMBER(BW2),BW2&lt;($BW$43-(2*$BW$46)))</formula>
    </cfRule>
  </conditionalFormatting>
  <conditionalFormatting sqref="BX2:BX41">
    <cfRule type="expression" dxfId="173" priority="1745" stopIfTrue="1">
      <formula>AND(ISNUMBER(BX2),BX2&gt;($BX$43+(2*$BX$46)))</formula>
    </cfRule>
    <cfRule type="expression" dxfId="172" priority="1746" stopIfTrue="1">
      <formula>AND(ISNUMBER(BX2),BX2&lt;($BX$43-(2*$BX$46)))</formula>
    </cfRule>
  </conditionalFormatting>
  <conditionalFormatting sqref="CB2:CB41">
    <cfRule type="expression" dxfId="171" priority="1747" stopIfTrue="1">
      <formula>AND(ISNUMBER(CB2),CB2&gt;($CB$43+(2*$CB$46)))</formula>
    </cfRule>
    <cfRule type="expression" dxfId="170" priority="1748" stopIfTrue="1">
      <formula>AND(ISNUMBER(CB2),CB2&lt;($CB$43-(2*$CB$46)))</formula>
    </cfRule>
  </conditionalFormatting>
  <conditionalFormatting sqref="CC2:CC41">
    <cfRule type="expression" dxfId="169" priority="1749" stopIfTrue="1">
      <formula>AND(ISNUMBER(CC2),CC2&gt;($CC$43+(2*$CC$46)))</formula>
    </cfRule>
    <cfRule type="expression" dxfId="168" priority="1750" stopIfTrue="1">
      <formula>AND(ISNUMBER(CC2),CC2&lt;($CC$43-(2*$CC$46)))</formula>
    </cfRule>
  </conditionalFormatting>
  <conditionalFormatting sqref="CG2:CG41">
    <cfRule type="expression" dxfId="167" priority="1751" stopIfTrue="1">
      <formula>AND(ISNUMBER(CG2),CG2&gt;($CG$43+(2*$CG$46)))</formula>
    </cfRule>
    <cfRule type="expression" dxfId="166" priority="1752" stopIfTrue="1">
      <formula>AND(ISNUMBER(CG2),CG2&lt;($CG$43-(2*$CG$46)))</formula>
    </cfRule>
  </conditionalFormatting>
  <conditionalFormatting sqref="CH2:CH41">
    <cfRule type="expression" dxfId="165" priority="1753" stopIfTrue="1">
      <formula>AND(ISNUMBER(CH2),CH2&gt;($CH$43+(2*$CH$46)))</formula>
    </cfRule>
    <cfRule type="expression" dxfId="164" priority="1754" stopIfTrue="1">
      <formula>AND(ISNUMBER(CH2),CH2&lt;($CH$43-(2*$CH$46)))</formula>
    </cfRule>
  </conditionalFormatting>
  <conditionalFormatting sqref="CL2:CL41">
    <cfRule type="expression" dxfId="163" priority="1755" stopIfTrue="1">
      <formula>AND(ISNUMBER(CL2),CL2&gt;($CL$43+(2*$CL$46)))</formula>
    </cfRule>
    <cfRule type="expression" dxfId="162" priority="1756" stopIfTrue="1">
      <formula>AND(ISNUMBER(CL2),CL2&lt;($CL$43-(2*$CL$46)))</formula>
    </cfRule>
  </conditionalFormatting>
  <conditionalFormatting sqref="CM2:CM41">
    <cfRule type="expression" dxfId="161" priority="1757" stopIfTrue="1">
      <formula>AND(ISNUMBER(CM2),CM2&gt;($CM$43+(2*$CM$46)))</formula>
    </cfRule>
    <cfRule type="expression" dxfId="160" priority="1758" stopIfTrue="1">
      <formula>AND(ISNUMBER(CM2),CM2&lt;($CM$43-(2*$CM$46)))</formula>
    </cfRule>
  </conditionalFormatting>
  <conditionalFormatting sqref="CQ2:CQ41">
    <cfRule type="expression" dxfId="159" priority="1759" stopIfTrue="1">
      <formula>AND(ISNUMBER(CQ2),CQ2&gt;($CQ$43+(2*$CQ$46)))</formula>
    </cfRule>
    <cfRule type="expression" dxfId="158" priority="1760" stopIfTrue="1">
      <formula>AND(ISNUMBER(CQ2),CQ2&lt;($CQ$43-(2*$CQ$46)))</formula>
    </cfRule>
  </conditionalFormatting>
  <conditionalFormatting sqref="CR2:CR41">
    <cfRule type="expression" dxfId="157" priority="1761" stopIfTrue="1">
      <formula>AND(ISNUMBER(CR2),CR2&gt;($CR$43+(2*$CR$46)))</formula>
    </cfRule>
    <cfRule type="expression" dxfId="156" priority="1762" stopIfTrue="1">
      <formula>AND(ISNUMBER(CR2),CR2&lt;($CR$43-(2*$CR$46)))</formula>
    </cfRule>
  </conditionalFormatting>
  <conditionalFormatting sqref="CV2:CV41">
    <cfRule type="expression" dxfId="155" priority="1763" stopIfTrue="1">
      <formula>AND(ISNUMBER(CV2),CV2&gt;($CV$43+(2*$CV$46)))</formula>
    </cfRule>
    <cfRule type="expression" dxfId="154" priority="1764" stopIfTrue="1">
      <formula>AND(ISNUMBER(CV2),CV2&lt;($CV$43-(2*$CV$46)))</formula>
    </cfRule>
  </conditionalFormatting>
  <conditionalFormatting sqref="CW2:CW41">
    <cfRule type="expression" dxfId="153" priority="1765" stopIfTrue="1">
      <formula>AND(ISNUMBER(CW2),CW2&gt;($CW$43+(2*$CW$46)))</formula>
    </cfRule>
    <cfRule type="expression" dxfId="152" priority="1766" stopIfTrue="1">
      <formula>AND(ISNUMBER(CW2),CW2&lt;($CW$43-(2*$CW$46)))</formula>
    </cfRule>
  </conditionalFormatting>
  <conditionalFormatting sqref="DA2:DA41">
    <cfRule type="expression" dxfId="151" priority="1767" stopIfTrue="1">
      <formula>AND(ISNUMBER(DA2),DA2&gt;($DA$43+(2*$DA$46)))</formula>
    </cfRule>
    <cfRule type="expression" dxfId="150" priority="1768" stopIfTrue="1">
      <formula>AND(ISNUMBER(DA2),DA2&lt;($DA$43-(2*$DA$46)))</formula>
    </cfRule>
  </conditionalFormatting>
  <conditionalFormatting sqref="DB2:DB41">
    <cfRule type="expression" dxfId="149" priority="1769" stopIfTrue="1">
      <formula>AND(ISNUMBER(DB2),DB2&gt;($DB$43+(2*$DB$46)))</formula>
    </cfRule>
    <cfRule type="expression" dxfId="148" priority="1770" stopIfTrue="1">
      <formula>AND(ISNUMBER(DB2),DB2&lt;($DB$43-(2*$DB$46)))</formula>
    </cfRule>
  </conditionalFormatting>
  <conditionalFormatting sqref="DF2:DF41">
    <cfRule type="expression" dxfId="147" priority="1771" stopIfTrue="1">
      <formula>AND(ISNUMBER(DF2),DF2&gt;($DF$43+(2*$DF$46)))</formula>
    </cfRule>
    <cfRule type="expression" dxfId="146" priority="1772" stopIfTrue="1">
      <formula>AND(ISNUMBER(DF2),DF2&lt;($DF$43-(2*$DF$46)))</formula>
    </cfRule>
  </conditionalFormatting>
  <conditionalFormatting sqref="DG2:DG41">
    <cfRule type="expression" dxfId="145" priority="1773" stopIfTrue="1">
      <formula>AND(ISNUMBER(DG2),DG2&gt;($DG$43+(2*$DG$46)))</formula>
    </cfRule>
    <cfRule type="expression" dxfId="144" priority="1774" stopIfTrue="1">
      <formula>AND(ISNUMBER(DG2),DG2&lt;($DG$43-(2*$DG$46)))</formula>
    </cfRule>
  </conditionalFormatting>
  <conditionalFormatting sqref="DK2:DK41">
    <cfRule type="expression" dxfId="143" priority="1775" stopIfTrue="1">
      <formula>AND(ISNUMBER(DK2),DK2&gt;($DK$43+(2*$DK$46)))</formula>
    </cfRule>
    <cfRule type="expression" dxfId="142" priority="1776" stopIfTrue="1">
      <formula>AND(ISNUMBER(DK2),DK2&lt;($DK$43-(2*$DK$46)))</formula>
    </cfRule>
  </conditionalFormatting>
  <conditionalFormatting sqref="DL2:DL41">
    <cfRule type="expression" dxfId="141" priority="1777" stopIfTrue="1">
      <formula>AND(ISNUMBER(DL2),DL2&gt;($DL$43+(2*$DL$46)))</formula>
    </cfRule>
    <cfRule type="expression" dxfId="140" priority="1778" stopIfTrue="1">
      <formula>AND(ISNUMBER(DL2),DL2&lt;($DL$43-(2*$DL$46)))</formula>
    </cfRule>
  </conditionalFormatting>
  <conditionalFormatting sqref="DP2:DP41">
    <cfRule type="expression" dxfId="139" priority="1779" stopIfTrue="1">
      <formula>AND(ISNUMBER(DP2),DP2&gt;($DP$43+(2*$DP$46)))</formula>
    </cfRule>
    <cfRule type="expression" dxfId="138" priority="1780" stopIfTrue="1">
      <formula>AND(ISNUMBER(DP2),DP2&lt;($DP$43-(2*$DP$46)))</formula>
    </cfRule>
  </conditionalFormatting>
  <conditionalFormatting sqref="DQ2:DQ41">
    <cfRule type="expression" dxfId="137" priority="1781" stopIfTrue="1">
      <formula>AND(ISNUMBER(DQ2),DQ2&gt;($DQ$43+(2*$DQ$46)))</formula>
    </cfRule>
    <cfRule type="expression" dxfId="136" priority="1782" stopIfTrue="1">
      <formula>AND(ISNUMBER(DQ2),DQ2&lt;($DQ$43-(2*$DQ$46)))</formula>
    </cfRule>
  </conditionalFormatting>
  <conditionalFormatting sqref="DU2:DU41">
    <cfRule type="expression" dxfId="135" priority="1783" stopIfTrue="1">
      <formula>AND(ISNUMBER(DU2),DU2&gt;($DU$43+(2*$DU$46)))</formula>
    </cfRule>
    <cfRule type="expression" dxfId="134" priority="1784" stopIfTrue="1">
      <formula>AND(ISNUMBER(DU2),DU2&lt;($DU$43-(2*$DU$46)))</formula>
    </cfRule>
  </conditionalFormatting>
  <conditionalFormatting sqref="DV2:DV41">
    <cfRule type="expression" dxfId="133" priority="1785" stopIfTrue="1">
      <formula>AND(ISNUMBER(DV2),DV2&gt;($DV$43+(2*$DV$46)))</formula>
    </cfRule>
    <cfRule type="expression" dxfId="132" priority="1786" stopIfTrue="1">
      <formula>AND(ISNUMBER(DV2),DV2&lt;($DV$43-(2*$DV$46)))</formula>
    </cfRule>
  </conditionalFormatting>
  <conditionalFormatting sqref="DZ2:DZ41">
    <cfRule type="expression" dxfId="131" priority="1787" stopIfTrue="1">
      <formula>AND(ISNUMBER(DZ2),DZ2&gt;($DZ$43+(2*$DZ$46)))</formula>
    </cfRule>
    <cfRule type="expression" dxfId="130" priority="1788" stopIfTrue="1">
      <formula>AND(ISNUMBER(DZ2),DZ2&lt;($DZ$43-(2*$DZ$46)))</formula>
    </cfRule>
  </conditionalFormatting>
  <conditionalFormatting sqref="EA2:EA41">
    <cfRule type="expression" dxfId="129" priority="1789" stopIfTrue="1">
      <formula>AND(ISNUMBER(EA2),EA2&gt;($EA$43+(2*$EA$46)))</formula>
    </cfRule>
    <cfRule type="expression" dxfId="128" priority="1790" stopIfTrue="1">
      <formula>AND(ISNUMBER(EA2),EA2&lt;($EA$43-(2*$EA$46)))</formula>
    </cfRule>
  </conditionalFormatting>
  <conditionalFormatting sqref="EE2:EE41">
    <cfRule type="expression" dxfId="127" priority="1791" stopIfTrue="1">
      <formula>AND(ISNUMBER(EE2),EE2&gt;($EE$43+(2*$EE$46)))</formula>
    </cfRule>
    <cfRule type="expression" dxfId="126" priority="1792" stopIfTrue="1">
      <formula>AND(ISNUMBER(EE2),EE2&lt;($EE$43-(2*$EE$46)))</formula>
    </cfRule>
  </conditionalFormatting>
  <conditionalFormatting sqref="EF2:EF41">
    <cfRule type="expression" dxfId="125" priority="1793" stopIfTrue="1">
      <formula>AND(ISNUMBER(EF2),EF2&gt;($EF$43+(2*$EF$46)))</formula>
    </cfRule>
    <cfRule type="expression" dxfId="124" priority="1794" stopIfTrue="1">
      <formula>AND(ISNUMBER(EF2),EF2&lt;($EF$43-(2*$EF$46)))</formula>
    </cfRule>
  </conditionalFormatting>
  <conditionalFormatting sqref="EJ2:EJ41">
    <cfRule type="expression" dxfId="123" priority="1795" stopIfTrue="1">
      <formula>AND(ISNUMBER(EJ2),EJ2&gt;($EJ$43+(2*$EJ$46)))</formula>
    </cfRule>
    <cfRule type="expression" dxfId="122" priority="1796" stopIfTrue="1">
      <formula>AND(ISNUMBER(EJ2),EJ2&lt;($EJ$43-(2*$EJ$46)))</formula>
    </cfRule>
  </conditionalFormatting>
  <conditionalFormatting sqref="EK2:EK41">
    <cfRule type="expression" dxfId="121" priority="1797" stopIfTrue="1">
      <formula>AND(ISNUMBER(EK2),EK2&gt;($EK$43+(2*$EK$46)))</formula>
    </cfRule>
    <cfRule type="expression" dxfId="120" priority="1798" stopIfTrue="1">
      <formula>AND(ISNUMBER(EK2),EK2&lt;($EK$43-(2*$EK$46)))</formula>
    </cfRule>
  </conditionalFormatting>
  <conditionalFormatting sqref="EO2:EO41">
    <cfRule type="expression" dxfId="119" priority="1799" stopIfTrue="1">
      <formula>AND(ISNUMBER(EO2),EO2&gt;($EO$43+(2*$EO$46)))</formula>
    </cfRule>
    <cfRule type="expression" dxfId="118" priority="1800" stopIfTrue="1">
      <formula>AND(ISNUMBER(EO2),EO2&lt;($EO$43-(2*$EO$46)))</formula>
    </cfRule>
  </conditionalFormatting>
  <conditionalFormatting sqref="EP2:EP41">
    <cfRule type="expression" dxfId="117" priority="1801" stopIfTrue="1">
      <formula>AND(ISNUMBER(EP2),EP2&gt;($EP$43+(2*$EP$46)))</formula>
    </cfRule>
    <cfRule type="expression" dxfId="116" priority="1802" stopIfTrue="1">
      <formula>AND(ISNUMBER(EP2),EP2&lt;($EP$43-(2*$EP$46)))</formula>
    </cfRule>
  </conditionalFormatting>
  <conditionalFormatting sqref="ET2:ET41">
    <cfRule type="expression" dxfId="115" priority="1803" stopIfTrue="1">
      <formula>AND(ISNUMBER(ET2),ET2&gt;($ET$43+(2*$ET$46)))</formula>
    </cfRule>
    <cfRule type="expression" dxfId="114" priority="1804" stopIfTrue="1">
      <formula>AND(ISNUMBER(ET2),ET2&lt;($ET$43-(2*$ET$46)))</formula>
    </cfRule>
  </conditionalFormatting>
  <conditionalFormatting sqref="EU2:EU41">
    <cfRule type="expression" dxfId="113" priority="1805" stopIfTrue="1">
      <formula>AND(ISNUMBER(EU2),EU2&gt;($EU$43+(2*$EU$46)))</formula>
    </cfRule>
    <cfRule type="expression" dxfId="112" priority="1806" stopIfTrue="1">
      <formula>AND(ISNUMBER(EU2),EU2&lt;($EU$43-(2*$EU$46)))</formula>
    </cfRule>
  </conditionalFormatting>
  <conditionalFormatting sqref="EY2:EY41">
    <cfRule type="expression" dxfId="111" priority="1807" stopIfTrue="1">
      <formula>AND(ISNUMBER(EY2),EY2&gt;($EY$43+(2*$EY$46)))</formula>
    </cfRule>
    <cfRule type="expression" dxfId="110" priority="1808" stopIfTrue="1">
      <formula>AND(ISNUMBER(EY2),EY2&lt;($EY$43-(2*$EY$46)))</formula>
    </cfRule>
  </conditionalFormatting>
  <conditionalFormatting sqref="EZ2:EZ41">
    <cfRule type="expression" dxfId="109" priority="1809" stopIfTrue="1">
      <formula>AND(ISNUMBER(EZ2),EZ2&gt;($EZ$43+(2*$EZ$46)))</formula>
    </cfRule>
    <cfRule type="expression" dxfId="108" priority="1810" stopIfTrue="1">
      <formula>AND(ISNUMBER(EZ2),EZ2&lt;($EZ$43-(2*$EZ$46)))</formula>
    </cfRule>
  </conditionalFormatting>
  <conditionalFormatting sqref="FD2:FD41">
    <cfRule type="expression" dxfId="107" priority="1811" stopIfTrue="1">
      <formula>AND(ISNUMBER(FD2),FD2&gt;($FD$43+(2*$FD$46)))</formula>
    </cfRule>
    <cfRule type="expression" dxfId="106" priority="1812" stopIfTrue="1">
      <formula>AND(ISNUMBER(FD2),FD2&lt;($FD$43-(2*$FD$46)))</formula>
    </cfRule>
  </conditionalFormatting>
  <conditionalFormatting sqref="FE2:FE41">
    <cfRule type="expression" dxfId="105" priority="1813" stopIfTrue="1">
      <formula>AND(ISNUMBER(FE2),FE2&gt;($FE$43+(2*$FE$46)))</formula>
    </cfRule>
    <cfRule type="expression" dxfId="104" priority="1814" stopIfTrue="1">
      <formula>AND(ISNUMBER(FE2),FE2&lt;($FE$43-(2*$FE$46)))</formula>
    </cfRule>
  </conditionalFormatting>
  <conditionalFormatting sqref="FI2:FI41">
    <cfRule type="expression" dxfId="103" priority="1815" stopIfTrue="1">
      <formula>AND(ISNUMBER(FI2),FI2&gt;($FI$43+(2*$FI$46)))</formula>
    </cfRule>
    <cfRule type="expression" dxfId="102" priority="1816" stopIfTrue="1">
      <formula>AND(ISNUMBER(FI2),FI2&lt;($FI$43-(2*$FI$46)))</formula>
    </cfRule>
  </conditionalFormatting>
  <conditionalFormatting sqref="FJ2:FJ41">
    <cfRule type="expression" dxfId="101" priority="1817" stopIfTrue="1">
      <formula>AND(ISNUMBER(FJ2),FJ2&gt;($FJ$43+(2*$FJ$46)))</formula>
    </cfRule>
    <cfRule type="expression" dxfId="100" priority="1818" stopIfTrue="1">
      <formula>AND(ISNUMBER(FJ2),FJ2&lt;($FJ$43-(2*$FJ$46)))</formula>
    </cfRule>
  </conditionalFormatting>
  <conditionalFormatting sqref="FN2:FN41">
    <cfRule type="expression" dxfId="99" priority="1819" stopIfTrue="1">
      <formula>AND(ISNUMBER(FN2),FN2&gt;($FN$43+(2*$FN$46)))</formula>
    </cfRule>
    <cfRule type="expression" dxfId="98" priority="1820" stopIfTrue="1">
      <formula>AND(ISNUMBER(FN2),FN2&lt;($FN$43-(2*$FN$46)))</formula>
    </cfRule>
  </conditionalFormatting>
  <conditionalFormatting sqref="FO2:FO41">
    <cfRule type="expression" dxfId="97" priority="1821" stopIfTrue="1">
      <formula>AND(ISNUMBER(FO2),FO2&gt;($FO$43+(2*$FO$46)))</formula>
    </cfRule>
    <cfRule type="expression" dxfId="96" priority="1822" stopIfTrue="1">
      <formula>AND(ISNUMBER(FO2),FO2&lt;($FO$43-(2*$FO$46)))</formula>
    </cfRule>
  </conditionalFormatting>
  <conditionalFormatting sqref="FS2:FS41">
    <cfRule type="expression" dxfId="95" priority="1823" stopIfTrue="1">
      <formula>AND(ISNUMBER(FS2),FS2&gt;($FS$43+(2*$FS$46)))</formula>
    </cfRule>
    <cfRule type="expression" dxfId="94" priority="1824" stopIfTrue="1">
      <formula>AND(ISNUMBER(FS2),FS2&lt;($FS$43-(2*$FS$46)))</formula>
    </cfRule>
  </conditionalFormatting>
  <conditionalFormatting sqref="FT2:FT41">
    <cfRule type="expression" dxfId="93" priority="1825" stopIfTrue="1">
      <formula>AND(ISNUMBER(FT2),FT2&gt;($FT$43+(2*$FT$46)))</formula>
    </cfRule>
    <cfRule type="expression" dxfId="92" priority="1826" stopIfTrue="1">
      <formula>AND(ISNUMBER(FT2),FT2&lt;($FT$43-(2*$FT$46)))</formula>
    </cfRule>
  </conditionalFormatting>
  <conditionalFormatting sqref="FX2:FX41">
    <cfRule type="expression" dxfId="91" priority="1827" stopIfTrue="1">
      <formula>AND(ISNUMBER(FX2),FX2&gt;($FX$43+(2*$FX$46)))</formula>
    </cfRule>
    <cfRule type="expression" dxfId="90" priority="1828" stopIfTrue="1">
      <formula>AND(ISNUMBER(FX2),FX2&lt;($FX$43-(2*$FX$46)))</formula>
    </cfRule>
  </conditionalFormatting>
  <conditionalFormatting sqref="FY2:FY41">
    <cfRule type="expression" dxfId="89" priority="1829" stopIfTrue="1">
      <formula>AND(ISNUMBER(FY2),FY2&gt;($FY$43+(2*$FY$46)))</formula>
    </cfRule>
    <cfRule type="expression" dxfId="88" priority="1830" stopIfTrue="1">
      <formula>AND(ISNUMBER(FY2),FY2&lt;($FY$43-(2*$FY$46)))</formula>
    </cfRule>
  </conditionalFormatting>
  <conditionalFormatting sqref="GC2:GC41">
    <cfRule type="expression" dxfId="87" priority="1831" stopIfTrue="1">
      <formula>AND(ISNUMBER(GC2),GC2&gt;($GC$43+(2*$GC$46)))</formula>
    </cfRule>
    <cfRule type="expression" dxfId="86" priority="1832" stopIfTrue="1">
      <formula>AND(ISNUMBER(GC2),GC2&lt;($GC$43-(2*$GC$46)))</formula>
    </cfRule>
  </conditionalFormatting>
  <conditionalFormatting sqref="GD2:GD41">
    <cfRule type="expression" dxfId="85" priority="1833" stopIfTrue="1">
      <formula>AND(ISNUMBER(GD2),GD2&gt;($GD$43+(2*$GD$46)))</formula>
    </cfRule>
    <cfRule type="expression" dxfId="84" priority="1834" stopIfTrue="1">
      <formula>AND(ISNUMBER(GD2),GD2&lt;($GD$43-(2*$GD$46)))</formula>
    </cfRule>
  </conditionalFormatting>
  <conditionalFormatting sqref="B2:B41">
    <cfRule type="expression" dxfId="83" priority="1391" stopIfTrue="1">
      <formula>AND(ISNUMBER(B2),B2&gt;($B$43+(2*$B$46)))</formula>
    </cfRule>
    <cfRule type="expression" dxfId="82" priority="1392" stopIfTrue="1">
      <formula>AND(ISNUMBER(B2),B2&lt;($B$43-(2*$B$46)))</formula>
    </cfRule>
  </conditionalFormatting>
  <conditionalFormatting sqref="C2:C41">
    <cfRule type="expression" dxfId="81" priority="1393" stopIfTrue="1">
      <formula>AND(ISNUMBER(C2),C2&gt;($C$43+(2*$C$46)))</formula>
    </cfRule>
    <cfRule type="expression" dxfId="80" priority="1394" stopIfTrue="1">
      <formula>AND(ISNUMBER(C2),C2&lt;($C$43-(2*$C$46)))</formula>
    </cfRule>
  </conditionalFormatting>
  <conditionalFormatting sqref="D2:D41">
    <cfRule type="expression" dxfId="79" priority="1395" stopIfTrue="1">
      <formula>AND(ISNUMBER(D2),D2&gt;($D$43+(2*$D$46)))</formula>
    </cfRule>
    <cfRule type="expression" dxfId="78" priority="1396" stopIfTrue="1">
      <formula>AND(ISNUMBER(D2),D2&lt;($D$43-(2*$D$46)))</formula>
    </cfRule>
  </conditionalFormatting>
  <conditionalFormatting sqref="E2:E41">
    <cfRule type="expression" dxfId="77" priority="1687" stopIfTrue="1">
      <formula>AND(ISNUMBER(E2),E2&gt;($E$43+(2*$E$46)))</formula>
    </cfRule>
    <cfRule type="expression" dxfId="76" priority="1688" stopIfTrue="1">
      <formula>AND(ISNUMBER(E2),E2&lt;($E$43-(2*$E$46)))</formula>
    </cfRule>
  </conditionalFormatting>
  <conditionalFormatting sqref="F2:F41">
    <cfRule type="expression" dxfId="75" priority="1689" stopIfTrue="1">
      <formula>AND(ISNUMBER(F2),F2&gt;($F$43+(2*$F$46)))</formula>
    </cfRule>
    <cfRule type="expression" dxfId="74" priority="1690" stopIfTrue="1">
      <formula>AND(ISNUMBER(F2),F2&lt;($F$43-(2*$F$46)))</formula>
    </cfRule>
  </conditionalFormatting>
  <conditionalFormatting sqref="Q2:Q41">
    <cfRule type="expression" dxfId="73" priority="19" stopIfTrue="1">
      <formula>AND(ISNUMBER(Q2),Q2&gt;($Q$43+(2*$Q$46)))</formula>
    </cfRule>
    <cfRule type="expression" dxfId="72" priority="20" stopIfTrue="1">
      <formula>AND(ISNUMBER(Q2),Q2&lt;($Q$43-(2*$Q$46)))</formula>
    </cfRule>
  </conditionalFormatting>
  <conditionalFormatting sqref="R2:R41">
    <cfRule type="expression" dxfId="71" priority="7" stopIfTrue="1">
      <formula>AND(ISNUMBER(R2),R2&gt;($R$43+(2*$R$46)))</formula>
    </cfRule>
    <cfRule type="expression" dxfId="70" priority="8" stopIfTrue="1">
      <formula>AND(ISNUMBER(R2),R2&lt;($R$43-(2*$R$46)))</formula>
    </cfRule>
  </conditionalFormatting>
  <conditionalFormatting sqref="S2:S41">
    <cfRule type="expression" dxfId="69" priority="35" stopIfTrue="1">
      <formula>AND(ISNUMBER(S2),S2&gt;($S$43+(2*$S$46)))</formula>
    </cfRule>
    <cfRule type="expression" dxfId="68" priority="36" stopIfTrue="1">
      <formula>AND(ISNUMBER(S2),S2&lt;($S$43-(2*$S$46)))</formula>
    </cfRule>
  </conditionalFormatting>
  <conditionalFormatting sqref="T2:T41">
    <cfRule type="expression" dxfId="67" priority="1411" stopIfTrue="1">
      <formula>AND(ISNUMBER(T2),T2&gt;($T$43+(2*$T$46)))</formula>
    </cfRule>
    <cfRule type="expression" dxfId="66" priority="1412" stopIfTrue="1">
      <formula>AND(ISNUMBER(T2),T2&lt;($T$43-(2*$T$46)))</formula>
    </cfRule>
  </conditionalFormatting>
  <conditionalFormatting sqref="U2:U41">
    <cfRule type="expression" dxfId="65" priority="1695" stopIfTrue="1">
      <formula>AND(ISNUMBER(U2),U2&gt;($U$43+(2*$U$46)))</formula>
    </cfRule>
    <cfRule type="expression" dxfId="64" priority="1696" stopIfTrue="1">
      <formula>AND(ISNUMBER(U2),U2&lt;($U$43-(2*$U$46)))</formula>
    </cfRule>
  </conditionalFormatting>
  <printOptions horizontalCentered="1" verticalCentered="1"/>
  <pageMargins left="0" right="0" top="0.5" bottom="0.5" header="0.25" footer="0.25"/>
  <pageSetup scale="40" orientation="landscape" r:id="rId1"/>
  <headerFooter>
    <oddHeader>&amp;L&amp;"Arial,Bold"&amp;18POTW Name: &amp;C&amp;"Arial,Bold"&amp;18&amp;U
Inhibition Removals Data&amp;R&amp;D</oddHeader>
    <oddFooter>&amp;C&amp;P of &amp;N&amp;R&amp;8EPA Region 3 Local Limits Spreadsheet Version Pa 5.1</oddFooter>
  </headerFooter>
  <colBreaks count="18" manualBreakCount="18">
    <brk id="11" max="54" man="1"/>
    <brk id="21" max="54" man="1"/>
    <brk id="31" max="54" man="1"/>
    <brk id="41" max="54" man="1"/>
    <brk id="51" max="54" man="1"/>
    <brk id="61" max="54" man="1"/>
    <brk id="71" max="54" man="1"/>
    <brk id="81" max="54" man="1"/>
    <brk id="91" max="55" man="1"/>
    <brk id="101" max="55" man="1"/>
    <brk id="111" max="55" man="1"/>
    <brk id="121" max="55" man="1"/>
    <brk id="131" max="55" man="1"/>
    <brk id="141" max="55" man="1"/>
    <brk id="151" max="55" man="1"/>
    <brk id="161" max="55" man="1"/>
    <brk id="171" max="55" man="1"/>
    <brk id="181" max="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191"/>
  <sheetViews>
    <sheetView view="pageBreakPreview" zoomScale="60" zoomScaleNormal="100" workbookViewId="0">
      <pane xSplit="1" topLeftCell="B1" activePane="topRight" state="frozen"/>
      <selection pane="topRight" activeCell="B6" sqref="B6"/>
    </sheetView>
  </sheetViews>
  <sheetFormatPr defaultColWidth="9.6640625" defaultRowHeight="15" x14ac:dyDescent="0.2"/>
  <cols>
    <col min="1" max="1" width="27.88671875" style="121" customWidth="1"/>
    <col min="2" max="2" width="17.6640625" style="121" customWidth="1"/>
    <col min="3" max="3" width="17.5546875" style="121" bestFit="1" customWidth="1"/>
    <col min="4" max="4" width="30.6640625" style="121" bestFit="1" customWidth="1"/>
    <col min="5" max="5" width="21.21875" style="121" bestFit="1" customWidth="1"/>
    <col min="6" max="6" width="22.5546875" style="121" bestFit="1" customWidth="1"/>
    <col min="7" max="7" width="19.5546875" style="121" customWidth="1"/>
    <col min="8" max="8" width="18.6640625" style="121" bestFit="1" customWidth="1"/>
    <col min="9" max="9" width="18.109375" style="121" bestFit="1" customWidth="1"/>
    <col min="10" max="10" width="14.88671875" style="121" bestFit="1" customWidth="1"/>
    <col min="11" max="12" width="17.109375" style="121" bestFit="1" customWidth="1"/>
    <col min="13" max="13" width="15.33203125" style="121" bestFit="1" customWidth="1"/>
    <col min="14" max="14" width="12.109375" style="121" customWidth="1"/>
    <col min="15" max="15" width="2.21875" style="121" customWidth="1"/>
    <col min="16" max="16" width="7.33203125" style="121" customWidth="1"/>
    <col min="17" max="18" width="7.6640625" style="121" customWidth="1"/>
    <col min="19" max="19" width="5.6640625" style="121" customWidth="1"/>
    <col min="20" max="20" width="10.6640625" style="121" customWidth="1"/>
    <col min="21" max="16384" width="9.6640625" style="121"/>
  </cols>
  <sheetData>
    <row r="1" spans="2:9" ht="15" customHeight="1" x14ac:dyDescent="0.2">
      <c r="B1" s="123" t="s">
        <v>202</v>
      </c>
      <c r="D1" s="122"/>
    </row>
    <row r="2" spans="2:9" ht="15" customHeight="1" thickBot="1" x14ac:dyDescent="0.25">
      <c r="D2" s="122"/>
    </row>
    <row r="3" spans="2:9" ht="15" customHeight="1" x14ac:dyDescent="0.2">
      <c r="B3" s="124" t="s">
        <v>203</v>
      </c>
      <c r="C3" s="124" t="s">
        <v>206</v>
      </c>
      <c r="D3" s="125" t="s">
        <v>207</v>
      </c>
      <c r="E3" s="124" t="s">
        <v>208</v>
      </c>
      <c r="F3" s="124" t="s">
        <v>92</v>
      </c>
    </row>
    <row r="4" spans="2:9" ht="15" customHeight="1" x14ac:dyDescent="0.2">
      <c r="B4" s="126" t="s">
        <v>92</v>
      </c>
      <c r="C4" s="126" t="s">
        <v>205</v>
      </c>
      <c r="D4" s="127" t="s">
        <v>204</v>
      </c>
      <c r="E4" s="126" t="s">
        <v>209</v>
      </c>
      <c r="F4" s="126" t="s">
        <v>260</v>
      </c>
    </row>
    <row r="5" spans="2:9" ht="15" customHeight="1" thickBot="1" x14ac:dyDescent="0.25">
      <c r="B5" s="128" t="s">
        <v>204</v>
      </c>
      <c r="C5" s="128" t="s">
        <v>204</v>
      </c>
      <c r="D5" s="129"/>
      <c r="E5" s="128" t="s">
        <v>204</v>
      </c>
      <c r="F5" s="126" t="s">
        <v>204</v>
      </c>
    </row>
    <row r="6" spans="2:9" ht="15" customHeight="1" thickBot="1" x14ac:dyDescent="0.25">
      <c r="B6" s="130"/>
      <c r="C6" s="130"/>
      <c r="D6" s="130"/>
      <c r="E6" s="130"/>
      <c r="F6" s="131"/>
    </row>
    <row r="7" spans="2:9" ht="15" customHeight="1" x14ac:dyDescent="0.2">
      <c r="D7" s="122"/>
    </row>
    <row r="8" spans="2:9" ht="15" customHeight="1" x14ac:dyDescent="0.2">
      <c r="B8" s="121" t="s">
        <v>660</v>
      </c>
      <c r="D8" s="122"/>
    </row>
    <row r="9" spans="2:9" ht="15" customHeight="1" x14ac:dyDescent="0.2">
      <c r="D9" s="122"/>
    </row>
    <row r="10" spans="2:9" ht="15" customHeight="1" x14ac:dyDescent="0.2">
      <c r="D10" s="122"/>
    </row>
    <row r="11" spans="2:9" ht="15" customHeight="1" x14ac:dyDescent="0.2">
      <c r="B11" s="123" t="s">
        <v>297</v>
      </c>
      <c r="D11" s="122"/>
    </row>
    <row r="12" spans="2:9" ht="15" customHeight="1" thickBot="1" x14ac:dyDescent="0.25">
      <c r="D12" s="122"/>
    </row>
    <row r="13" spans="2:9" ht="15" customHeight="1" x14ac:dyDescent="0.2">
      <c r="B13" s="124" t="s">
        <v>298</v>
      </c>
      <c r="C13" s="125" t="s">
        <v>299</v>
      </c>
      <c r="D13" s="124" t="s">
        <v>626</v>
      </c>
      <c r="E13" s="124" t="s">
        <v>166</v>
      </c>
      <c r="F13" s="124" t="s">
        <v>167</v>
      </c>
      <c r="G13" s="124" t="s">
        <v>628</v>
      </c>
      <c r="I13" s="150"/>
    </row>
    <row r="14" spans="2:9" ht="15" customHeight="1" x14ac:dyDescent="0.2">
      <c r="B14" s="126" t="s">
        <v>62</v>
      </c>
      <c r="C14" s="127" t="s">
        <v>62</v>
      </c>
      <c r="D14" s="126" t="s">
        <v>62</v>
      </c>
      <c r="E14" s="126" t="s">
        <v>300</v>
      </c>
      <c r="F14" s="126" t="s">
        <v>300</v>
      </c>
      <c r="G14" s="126" t="s">
        <v>300</v>
      </c>
      <c r="I14" s="150"/>
    </row>
    <row r="15" spans="2:9" ht="15" customHeight="1" x14ac:dyDescent="0.2">
      <c r="B15" s="126" t="s">
        <v>36</v>
      </c>
      <c r="C15" s="127" t="s">
        <v>36</v>
      </c>
      <c r="D15" s="126" t="s">
        <v>36</v>
      </c>
      <c r="E15" s="126"/>
      <c r="F15" s="126"/>
      <c r="G15" s="126"/>
      <c r="I15" s="150"/>
    </row>
    <row r="16" spans="2:9" ht="15" customHeight="1" thickBot="1" x14ac:dyDescent="0.25">
      <c r="B16" s="126" t="s">
        <v>303</v>
      </c>
      <c r="C16" s="127" t="s">
        <v>304</v>
      </c>
      <c r="D16" s="128" t="s">
        <v>627</v>
      </c>
      <c r="E16" s="126" t="s">
        <v>629</v>
      </c>
      <c r="F16" s="126" t="s">
        <v>302</v>
      </c>
      <c r="G16" s="126" t="s">
        <v>630</v>
      </c>
      <c r="I16" s="150"/>
    </row>
    <row r="17" spans="1:14" ht="15" customHeight="1" thickBot="1" x14ac:dyDescent="0.25">
      <c r="B17" s="131"/>
      <c r="C17" s="132"/>
      <c r="D17" s="260"/>
      <c r="E17" s="388"/>
      <c r="F17" s="388"/>
      <c r="G17" s="388"/>
      <c r="I17" s="133"/>
    </row>
    <row r="18" spans="1:14" ht="15" customHeight="1" x14ac:dyDescent="0.2">
      <c r="D18" s="122"/>
    </row>
    <row r="19" spans="1:14" ht="15" customHeight="1" x14ac:dyDescent="0.2">
      <c r="A19" s="121" t="s">
        <v>303</v>
      </c>
      <c r="B19" s="133" t="s">
        <v>305</v>
      </c>
      <c r="D19" s="122"/>
    </row>
    <row r="20" spans="1:14" ht="15" customHeight="1" x14ac:dyDescent="0.2">
      <c r="A20" s="121" t="s">
        <v>304</v>
      </c>
      <c r="B20" s="133" t="s">
        <v>306</v>
      </c>
      <c r="D20" s="122"/>
    </row>
    <row r="21" spans="1:14" ht="15" customHeight="1" x14ac:dyDescent="0.2">
      <c r="A21" s="133" t="s">
        <v>627</v>
      </c>
      <c r="B21" s="133" t="s">
        <v>631</v>
      </c>
      <c r="D21" s="122"/>
    </row>
    <row r="22" spans="1:14" ht="15" customHeight="1" x14ac:dyDescent="0.2">
      <c r="A22" s="134" t="s">
        <v>302</v>
      </c>
      <c r="B22" s="133" t="s">
        <v>632</v>
      </c>
      <c r="D22" s="122"/>
    </row>
    <row r="23" spans="1:14" ht="15" customHeight="1" x14ac:dyDescent="0.2">
      <c r="A23" s="134" t="s">
        <v>629</v>
      </c>
      <c r="B23" s="133" t="s">
        <v>633</v>
      </c>
      <c r="D23" s="122"/>
    </row>
    <row r="24" spans="1:14" ht="15" customHeight="1" x14ac:dyDescent="0.2">
      <c r="A24" s="134" t="s">
        <v>630</v>
      </c>
      <c r="B24" s="133" t="s">
        <v>634</v>
      </c>
      <c r="D24" s="122"/>
    </row>
    <row r="25" spans="1:14" ht="15" customHeight="1" x14ac:dyDescent="0.2">
      <c r="D25" s="122"/>
    </row>
    <row r="26" spans="1:14" ht="15" customHeight="1" x14ac:dyDescent="0.2">
      <c r="D26" s="122"/>
    </row>
    <row r="27" spans="1:14" ht="15" customHeight="1" x14ac:dyDescent="0.2">
      <c r="B27" s="122" t="s">
        <v>381</v>
      </c>
    </row>
    <row r="28" spans="1:14" ht="15" customHeight="1" thickBot="1" x14ac:dyDescent="0.25"/>
    <row r="29" spans="1:14" ht="15" customHeight="1" x14ac:dyDescent="0.2">
      <c r="B29" s="136" t="s">
        <v>34</v>
      </c>
      <c r="C29" s="136" t="s">
        <v>38</v>
      </c>
      <c r="D29" s="136" t="s">
        <v>55</v>
      </c>
      <c r="E29" s="136" t="s">
        <v>55</v>
      </c>
      <c r="F29" s="137" t="s">
        <v>126</v>
      </c>
      <c r="G29" s="137" t="s">
        <v>126</v>
      </c>
      <c r="H29" s="137" t="s">
        <v>126</v>
      </c>
      <c r="I29" s="137" t="s">
        <v>126</v>
      </c>
      <c r="J29" s="136" t="s">
        <v>79</v>
      </c>
      <c r="K29" s="136" t="s">
        <v>104</v>
      </c>
      <c r="L29" s="138" t="s">
        <v>104</v>
      </c>
      <c r="M29" s="381" t="s">
        <v>55</v>
      </c>
      <c r="N29" s="373"/>
    </row>
    <row r="30" spans="1:14" ht="15" customHeight="1" x14ac:dyDescent="0.2">
      <c r="B30" s="139" t="s">
        <v>35</v>
      </c>
      <c r="C30" s="139" t="s">
        <v>35</v>
      </c>
      <c r="D30" s="139" t="s">
        <v>56</v>
      </c>
      <c r="E30" s="139" t="s">
        <v>70</v>
      </c>
      <c r="F30" s="140" t="s">
        <v>108</v>
      </c>
      <c r="G30" s="141" t="s">
        <v>109</v>
      </c>
      <c r="H30" s="141" t="s">
        <v>295</v>
      </c>
      <c r="I30" s="141" t="s">
        <v>296</v>
      </c>
      <c r="J30" s="139" t="s">
        <v>103</v>
      </c>
      <c r="K30" s="141" t="s">
        <v>392</v>
      </c>
      <c r="L30" s="140" t="s">
        <v>390</v>
      </c>
      <c r="M30" s="382" t="s">
        <v>267</v>
      </c>
      <c r="N30" s="373"/>
    </row>
    <row r="31" spans="1:14" ht="15" customHeight="1" x14ac:dyDescent="0.2">
      <c r="B31" s="139" t="s">
        <v>36</v>
      </c>
      <c r="C31" s="139" t="s">
        <v>36</v>
      </c>
      <c r="D31" s="139" t="s">
        <v>36</v>
      </c>
      <c r="E31" s="139" t="s">
        <v>71</v>
      </c>
      <c r="F31" s="139" t="s">
        <v>36</v>
      </c>
      <c r="G31" s="141" t="s">
        <v>36</v>
      </c>
      <c r="H31" s="141" t="s">
        <v>118</v>
      </c>
      <c r="I31" s="141" t="s">
        <v>118</v>
      </c>
      <c r="J31" s="139" t="s">
        <v>68</v>
      </c>
      <c r="K31" s="139" t="s">
        <v>36</v>
      </c>
      <c r="L31" s="140" t="s">
        <v>430</v>
      </c>
      <c r="M31" s="382" t="s">
        <v>71</v>
      </c>
      <c r="N31" s="373"/>
    </row>
    <row r="32" spans="1:14" ht="15" customHeight="1" x14ac:dyDescent="0.2">
      <c r="B32" s="139" t="s">
        <v>37</v>
      </c>
      <c r="C32" s="139" t="s">
        <v>27</v>
      </c>
      <c r="D32" s="139" t="s">
        <v>1</v>
      </c>
      <c r="E32" s="139" t="s">
        <v>3</v>
      </c>
      <c r="F32" s="139" t="s">
        <v>2</v>
      </c>
      <c r="G32" s="141" t="s">
        <v>4</v>
      </c>
      <c r="H32" s="139" t="s">
        <v>36</v>
      </c>
      <c r="I32" s="139" t="s">
        <v>36</v>
      </c>
      <c r="J32" s="139" t="s">
        <v>5</v>
      </c>
      <c r="K32" s="141" t="s">
        <v>431</v>
      </c>
      <c r="L32" s="140" t="s">
        <v>36</v>
      </c>
      <c r="M32" s="382" t="s">
        <v>268</v>
      </c>
      <c r="N32" s="373"/>
    </row>
    <row r="33" spans="1:14" ht="15" customHeight="1" thickBot="1" x14ac:dyDescent="0.25">
      <c r="B33" s="142"/>
      <c r="C33" s="142"/>
      <c r="D33" s="142"/>
      <c r="E33" s="142"/>
      <c r="F33" s="142"/>
      <c r="G33" s="142"/>
      <c r="H33" s="143" t="s">
        <v>110</v>
      </c>
      <c r="I33" s="143" t="s">
        <v>294</v>
      </c>
      <c r="J33" s="142"/>
      <c r="K33" s="142"/>
      <c r="L33" s="140" t="s">
        <v>391</v>
      </c>
      <c r="M33" s="383"/>
      <c r="N33" s="374"/>
    </row>
    <row r="34" spans="1:14" ht="15" customHeight="1" thickBot="1" x14ac:dyDescent="0.25">
      <c r="B34" s="144"/>
      <c r="C34" s="144"/>
      <c r="D34" s="145"/>
      <c r="E34" s="144"/>
      <c r="F34" s="146" t="str">
        <f>IF(B17="","      -",IF(E17="",B17,B17*E17))</f>
        <v xml:space="preserve">      -</v>
      </c>
      <c r="G34" s="147" t="str">
        <f>IF(B17="","      -",IF(F17="",B17,B17*F17))</f>
        <v xml:space="preserve">      -</v>
      </c>
      <c r="H34" s="146" t="str">
        <f>IF(B17="","      -",B17)</f>
        <v xml:space="preserve">      -</v>
      </c>
      <c r="I34" s="147" t="str">
        <f>IF(AND(B17="",C17=""),"      -",IF(AND(B17&lt;&gt;0,C17="",G17=""),7.43*POWER(B17,0.874),IF(AND(B17&lt;&gt;0,C17="",G17&lt;&gt;0),G17*7.43*POWER(B17,0.874),C17*G17)))</f>
        <v xml:space="preserve">      -</v>
      </c>
      <c r="J34" s="148"/>
      <c r="K34" s="148"/>
      <c r="L34" s="149"/>
      <c r="M34" s="384"/>
      <c r="N34" s="375"/>
    </row>
    <row r="35" spans="1:14" ht="15" customHeight="1" x14ac:dyDescent="0.2">
      <c r="A35" s="150"/>
      <c r="B35" s="151"/>
      <c r="C35" s="151"/>
      <c r="D35" s="152"/>
      <c r="E35" s="151"/>
      <c r="F35" s="151"/>
      <c r="G35" s="153"/>
      <c r="H35" s="151"/>
      <c r="I35" s="154"/>
      <c r="J35" s="155"/>
    </row>
    <row r="36" spans="1:14" ht="15" customHeight="1" x14ac:dyDescent="0.2">
      <c r="A36" s="121" t="s">
        <v>37</v>
      </c>
      <c r="B36" s="297" t="s">
        <v>635</v>
      </c>
      <c r="C36" s="150"/>
      <c r="D36" s="150"/>
      <c r="E36" s="158"/>
      <c r="F36" s="158"/>
      <c r="G36" s="150"/>
      <c r="H36" s="150"/>
      <c r="I36" s="150"/>
    </row>
    <row r="37" spans="1:14" ht="15" customHeight="1" x14ac:dyDescent="0.2">
      <c r="A37" s="121" t="s">
        <v>27</v>
      </c>
      <c r="B37" s="184" t="s">
        <v>636</v>
      </c>
    </row>
    <row r="38" spans="1:14" ht="15" customHeight="1" x14ac:dyDescent="0.2">
      <c r="A38" s="121" t="s">
        <v>1</v>
      </c>
      <c r="B38" s="156" t="s">
        <v>307</v>
      </c>
    </row>
    <row r="39" spans="1:14" s="161" customFormat="1" ht="15" customHeight="1" x14ac:dyDescent="0.2">
      <c r="A39" s="133" t="s">
        <v>3</v>
      </c>
      <c r="B39" s="161" t="s">
        <v>308</v>
      </c>
    </row>
    <row r="40" spans="1:14" ht="15" customHeight="1" x14ac:dyDescent="0.2">
      <c r="A40" s="121" t="s">
        <v>2</v>
      </c>
      <c r="B40" s="156" t="s">
        <v>310</v>
      </c>
    </row>
    <row r="41" spans="1:14" ht="15" customHeight="1" x14ac:dyDescent="0.2">
      <c r="A41" s="133" t="s">
        <v>309</v>
      </c>
      <c r="B41" s="121" t="s">
        <v>663</v>
      </c>
    </row>
    <row r="42" spans="1:14" ht="15" customHeight="1" x14ac:dyDescent="0.2">
      <c r="A42" s="121" t="s">
        <v>4</v>
      </c>
      <c r="B42" s="156" t="s">
        <v>311</v>
      </c>
      <c r="E42" s="162"/>
    </row>
    <row r="43" spans="1:14" ht="15" customHeight="1" x14ac:dyDescent="0.2">
      <c r="A43" s="133" t="s">
        <v>312</v>
      </c>
      <c r="B43" s="121" t="s">
        <v>664</v>
      </c>
      <c r="E43" s="162"/>
    </row>
    <row r="44" spans="1:14" ht="15" customHeight="1" x14ac:dyDescent="0.2">
      <c r="A44" s="164" t="s">
        <v>110</v>
      </c>
      <c r="B44" s="121" t="s">
        <v>661</v>
      </c>
      <c r="E44" s="162"/>
    </row>
    <row r="45" spans="1:14" ht="15" customHeight="1" x14ac:dyDescent="0.2">
      <c r="A45" s="164" t="s">
        <v>294</v>
      </c>
      <c r="B45" s="121" t="s">
        <v>313</v>
      </c>
      <c r="E45" s="162"/>
    </row>
    <row r="46" spans="1:14" ht="15" customHeight="1" x14ac:dyDescent="0.2">
      <c r="A46" s="164" t="s">
        <v>314</v>
      </c>
      <c r="B46" s="121" t="s">
        <v>665</v>
      </c>
      <c r="E46" s="162"/>
    </row>
    <row r="47" spans="1:14" ht="15" customHeight="1" x14ac:dyDescent="0.2">
      <c r="A47" s="164" t="s">
        <v>343</v>
      </c>
      <c r="B47" s="121" t="s">
        <v>662</v>
      </c>
      <c r="E47" s="162"/>
    </row>
    <row r="48" spans="1:14" ht="15" customHeight="1" x14ac:dyDescent="0.2">
      <c r="A48" s="164" t="s">
        <v>5</v>
      </c>
      <c r="B48" s="156" t="s">
        <v>315</v>
      </c>
      <c r="E48" s="162"/>
    </row>
    <row r="49" spans="1:18" ht="15" customHeight="1" x14ac:dyDescent="0.2">
      <c r="A49" s="164" t="s">
        <v>431</v>
      </c>
      <c r="B49" s="121" t="s">
        <v>637</v>
      </c>
      <c r="E49" s="162"/>
      <c r="F49" s="162"/>
    </row>
    <row r="50" spans="1:18" ht="15" customHeight="1" x14ac:dyDescent="0.2">
      <c r="A50" s="164" t="s">
        <v>391</v>
      </c>
      <c r="B50" s="121" t="s">
        <v>432</v>
      </c>
      <c r="E50" s="162"/>
      <c r="F50" s="162"/>
    </row>
    <row r="51" spans="1:18" ht="15" customHeight="1" x14ac:dyDescent="0.2">
      <c r="A51" s="164" t="s">
        <v>268</v>
      </c>
      <c r="B51" s="385" t="s">
        <v>695</v>
      </c>
      <c r="E51" s="162"/>
      <c r="F51" s="162"/>
    </row>
    <row r="52" spans="1:18" ht="15" customHeight="1" x14ac:dyDescent="0.2">
      <c r="B52" s="162"/>
      <c r="C52" s="162"/>
      <c r="D52" s="165"/>
    </row>
    <row r="53" spans="1:18" ht="15" customHeight="1" x14ac:dyDescent="0.2">
      <c r="A53" s="156" t="s">
        <v>6</v>
      </c>
      <c r="F53" s="122"/>
      <c r="G53" s="122"/>
      <c r="H53" s="122"/>
    </row>
    <row r="54" spans="1:18" ht="15" customHeight="1" x14ac:dyDescent="0.2">
      <c r="B54" s="122" t="s">
        <v>495</v>
      </c>
      <c r="D54" s="122"/>
      <c r="E54" s="122"/>
      <c r="F54" s="122"/>
    </row>
    <row r="55" spans="1:18" ht="15" customHeight="1" thickBot="1" x14ac:dyDescent="0.25"/>
    <row r="56" spans="1:18" ht="15" customHeight="1" x14ac:dyDescent="0.2">
      <c r="B56" s="166" t="s">
        <v>111</v>
      </c>
      <c r="C56" s="167"/>
      <c r="D56" s="168"/>
      <c r="E56" s="167"/>
      <c r="F56" s="136" t="s">
        <v>112</v>
      </c>
      <c r="J56" s="150"/>
      <c r="K56" s="150"/>
    </row>
    <row r="57" spans="1:18" ht="15" customHeight="1" thickBot="1" x14ac:dyDescent="0.25">
      <c r="B57" s="169"/>
      <c r="D57" s="170"/>
      <c r="F57" s="171" t="s">
        <v>113</v>
      </c>
      <c r="J57" s="150"/>
      <c r="K57" s="150"/>
    </row>
    <row r="58" spans="1:18" ht="15" customHeight="1" x14ac:dyDescent="0.2">
      <c r="A58" s="172"/>
      <c r="B58" s="173" t="s">
        <v>34</v>
      </c>
      <c r="C58" s="173" t="s">
        <v>76</v>
      </c>
      <c r="D58" s="124" t="s">
        <v>241</v>
      </c>
      <c r="E58" s="174" t="s">
        <v>57</v>
      </c>
      <c r="F58" s="136" t="s">
        <v>40</v>
      </c>
      <c r="G58" s="137" t="s">
        <v>341</v>
      </c>
      <c r="J58" s="158"/>
      <c r="K58" s="158"/>
      <c r="L58" s="150"/>
      <c r="M58" s="150"/>
    </row>
    <row r="59" spans="1:18" ht="15" customHeight="1" x14ac:dyDescent="0.2">
      <c r="A59" s="175" t="s">
        <v>7</v>
      </c>
      <c r="B59" s="175" t="s">
        <v>35</v>
      </c>
      <c r="C59" s="175" t="s">
        <v>77</v>
      </c>
      <c r="D59" s="126" t="s">
        <v>57</v>
      </c>
      <c r="E59" s="158" t="s">
        <v>58</v>
      </c>
      <c r="F59" s="139" t="s">
        <v>455</v>
      </c>
      <c r="G59" s="141" t="s">
        <v>57</v>
      </c>
      <c r="J59" s="158"/>
      <c r="K59" s="158"/>
      <c r="L59" s="150"/>
      <c r="M59" s="150"/>
    </row>
    <row r="60" spans="1:18" ht="15" customHeight="1" x14ac:dyDescent="0.2">
      <c r="A60" s="169"/>
      <c r="B60" s="175" t="s">
        <v>36</v>
      </c>
      <c r="C60" s="175" t="s">
        <v>68</v>
      </c>
      <c r="D60" s="126" t="s">
        <v>58</v>
      </c>
      <c r="E60" s="158" t="s">
        <v>59</v>
      </c>
      <c r="F60" s="139" t="s">
        <v>43</v>
      </c>
      <c r="G60" s="141" t="s">
        <v>58</v>
      </c>
      <c r="J60" s="158"/>
      <c r="K60" s="158"/>
      <c r="L60" s="150"/>
      <c r="M60" s="150"/>
    </row>
    <row r="61" spans="1:18" ht="15" customHeight="1" thickBot="1" x14ac:dyDescent="0.25">
      <c r="A61" s="169"/>
      <c r="B61" s="175" t="s">
        <v>37</v>
      </c>
      <c r="C61" s="175" t="s">
        <v>78</v>
      </c>
      <c r="D61" s="128" t="s">
        <v>243</v>
      </c>
      <c r="E61" s="158" t="s">
        <v>60</v>
      </c>
      <c r="F61" s="141" t="s">
        <v>439</v>
      </c>
      <c r="G61" s="171" t="s">
        <v>59</v>
      </c>
      <c r="J61" s="158"/>
      <c r="K61" s="158"/>
      <c r="L61" s="150"/>
      <c r="M61" s="150"/>
    </row>
    <row r="62" spans="1:18" ht="15" customHeight="1" thickBot="1" x14ac:dyDescent="0.25">
      <c r="A62" s="176" t="s">
        <v>8</v>
      </c>
      <c r="B62" s="177" t="str">
        <f>IF($B$34="","      -",$B$34)</f>
        <v xml:space="preserve">      -</v>
      </c>
      <c r="C62" s="178"/>
      <c r="D62" s="131" t="s">
        <v>242</v>
      </c>
      <c r="E62" s="179" t="str">
        <f>IF(D62="User Entered",G62,IF(D62="Influent/Effluent",'Monitoring Data'!C48,IF(D62="Daily Removal",'Monitoring Data'!D43,IF(D62="Influent/Sludge",'Monitoring Data'!E49,IF(D62="Default (activated sludge)",45,"      -")))))</f>
        <v xml:space="preserve">      -</v>
      </c>
      <c r="F62" s="180" t="str">
        <f>IF(OR(B62="      -",C62=0,E62=100,E62="      -"),"      -",(8.34*C62*B62)/(1-E62/100))</f>
        <v xml:space="preserve">      -</v>
      </c>
      <c r="G62" s="181"/>
      <c r="J62" s="182"/>
      <c r="K62" s="182"/>
      <c r="L62" s="150"/>
      <c r="M62" s="150"/>
    </row>
    <row r="63" spans="1:18" ht="15" customHeight="1" thickBot="1" x14ac:dyDescent="0.25">
      <c r="A63" s="176" t="s">
        <v>9</v>
      </c>
      <c r="B63" s="177" t="str">
        <f>IF($B$34="","      -",$B$34)</f>
        <v xml:space="preserve">      -</v>
      </c>
      <c r="C63" s="178"/>
      <c r="D63" s="131" t="s">
        <v>242</v>
      </c>
      <c r="E63" s="183" t="str">
        <f>IF(D63="User Entered",G63,IF(D63="Influent/Effluent",'Monitoring Data'!J48,IF(D63="Daily Removal",'Monitoring Data'!K43,IF(D63="Influent/Sludge",'Monitoring Data'!L49,IF(D63="Default (activated sludge)",67,IF(D63="Default (tertiary)",50,IF(D63="Default (trickling filter)",68,"      -")))))))</f>
        <v xml:space="preserve">      -</v>
      </c>
      <c r="F63" s="180" t="str">
        <f t="shared" ref="F63:F98" si="0">IF(OR(B63="      -",C63=0,E63=100,E63="      -"),"      -",(8.34*C63*B63)/(1-E63/100))</f>
        <v xml:space="preserve">      -</v>
      </c>
      <c r="G63" s="181"/>
      <c r="J63" s="182"/>
      <c r="K63" s="182"/>
      <c r="L63" s="150"/>
      <c r="M63" s="150"/>
      <c r="Q63" s="184"/>
      <c r="R63" s="184"/>
    </row>
    <row r="64" spans="1:18" ht="15" customHeight="1" thickBot="1" x14ac:dyDescent="0.25">
      <c r="A64" s="176" t="s">
        <v>10</v>
      </c>
      <c r="B64" s="177" t="str">
        <f t="shared" ref="B64:B98" si="1">IF($B$34="","      -",$B$34)</f>
        <v xml:space="preserve">      -</v>
      </c>
      <c r="C64" s="178"/>
      <c r="D64" s="131" t="s">
        <v>242</v>
      </c>
      <c r="E64" s="183" t="str">
        <f>IF(D64="User Entered",G64,IF(D64="Influent/Effluent",'Monitoring Data'!Q48,IF(D64="Daily Removal",'Monitoring Data'!R43,IF(D64="Influent/Sludge",'Monitoring Data'!S49,IF(D64="Default (activated sludge)",82,IF(D64="Default (tertiary)",72,IF(D64="Default (trickling filter)",55,"      -")))))))</f>
        <v xml:space="preserve">      -</v>
      </c>
      <c r="F64" s="180" t="str">
        <f t="shared" si="0"/>
        <v xml:space="preserve">      -</v>
      </c>
      <c r="G64" s="181"/>
      <c r="J64" s="182"/>
      <c r="K64" s="182"/>
      <c r="L64" s="150"/>
      <c r="M64" s="150"/>
      <c r="Q64" s="184"/>
      <c r="R64" s="184"/>
    </row>
    <row r="65" spans="1:18" ht="15" customHeight="1" thickBot="1" x14ac:dyDescent="0.25">
      <c r="A65" s="176" t="s">
        <v>11</v>
      </c>
      <c r="B65" s="177" t="str">
        <f t="shared" si="1"/>
        <v xml:space="preserve">      -</v>
      </c>
      <c r="C65" s="178"/>
      <c r="D65" s="131" t="s">
        <v>242</v>
      </c>
      <c r="E65" s="183" t="str">
        <f>IF(D65="User Entered",G65,IF(D65="Influent/Effluent",'Monitoring Data'!X48,IF(D65="Daily Removal",'Monitoring Data'!Y43,IF(D65="Influent/Sludge",'Monitoring Data'!Z49,IF(D65="Default (activated sludge)",86,IF(D65="Default (tertiary)",85,IF(D65="Default (trickling filter)",61,"      -")))))))</f>
        <v xml:space="preserve">      -</v>
      </c>
      <c r="F65" s="180" t="str">
        <f t="shared" si="0"/>
        <v xml:space="preserve">      -</v>
      </c>
      <c r="G65" s="181"/>
      <c r="J65" s="182"/>
      <c r="K65" s="182"/>
      <c r="L65" s="150"/>
      <c r="M65" s="150"/>
      <c r="Q65" s="184"/>
      <c r="R65" s="184"/>
    </row>
    <row r="66" spans="1:18" ht="15" customHeight="1" thickBot="1" x14ac:dyDescent="0.25">
      <c r="A66" s="176" t="s">
        <v>12</v>
      </c>
      <c r="B66" s="177" t="str">
        <f t="shared" si="1"/>
        <v xml:space="preserve">      -</v>
      </c>
      <c r="C66" s="178"/>
      <c r="D66" s="131" t="s">
        <v>242</v>
      </c>
      <c r="E66" s="183" t="str">
        <f>IF(D66="User Entered",G66,IF(D66="Influent/Effluent",'Monitoring Data'!AE48,IF(D66="Daily Removal",'Monitoring Data'!AF43,IF(D66="Default (activated sludge)",69,IF(D66="Default (tertiary)",66,IF(D66="Default (trickling filter)",59,"      -"))))))</f>
        <v xml:space="preserve">      -</v>
      </c>
      <c r="F66" s="180" t="str">
        <f t="shared" si="0"/>
        <v xml:space="preserve">      -</v>
      </c>
      <c r="G66" s="181"/>
      <c r="J66" s="182"/>
      <c r="K66" s="182"/>
      <c r="L66" s="150"/>
      <c r="M66" s="150"/>
      <c r="Q66" s="184"/>
      <c r="R66" s="184"/>
    </row>
    <row r="67" spans="1:18" ht="15" customHeight="1" thickBot="1" x14ac:dyDescent="0.25">
      <c r="A67" s="176" t="s">
        <v>13</v>
      </c>
      <c r="B67" s="177" t="str">
        <f t="shared" si="1"/>
        <v xml:space="preserve">      -</v>
      </c>
      <c r="C67" s="178"/>
      <c r="D67" s="131" t="s">
        <v>242</v>
      </c>
      <c r="E67" s="183" t="str">
        <f>IF(D67="User Entered",G67,IF(D67="Influent/Effluent",'Monitoring Data'!AL48,IF(D67="Daily Removal",'Monitoring Data'!AM43,IF(D67="Influent/Sludge",'Monitoring Data'!AN49,IF(D67="Default (activated sludge)",61,IF(D67="Default (tertiary)",52,IF(D67="Default (trickling filter)",55,"      -")))))))</f>
        <v xml:space="preserve">      -</v>
      </c>
      <c r="F67" s="180" t="str">
        <f t="shared" si="0"/>
        <v xml:space="preserve">      -</v>
      </c>
      <c r="G67" s="181"/>
      <c r="J67" s="182"/>
      <c r="K67" s="182"/>
      <c r="L67" s="150"/>
      <c r="M67" s="150"/>
      <c r="Q67" s="184"/>
      <c r="R67" s="184"/>
    </row>
    <row r="68" spans="1:18" ht="15" customHeight="1" thickBot="1" x14ac:dyDescent="0.25">
      <c r="A68" s="176" t="s">
        <v>14</v>
      </c>
      <c r="B68" s="177" t="str">
        <f t="shared" si="1"/>
        <v xml:space="preserve">      -</v>
      </c>
      <c r="C68" s="178"/>
      <c r="D68" s="131" t="s">
        <v>242</v>
      </c>
      <c r="E68" s="183" t="str">
        <f>IF(D68="User Entered",G68,IF(D68="Influent/Effluent",'Monitoring Data'!AS48,IF(D68="Daily Removal",'Monitoring Data'!AT43,IF(D68="Influent/Sludge",'Monitoring Data'!AU49,IF(D68="Default (activated sludge)",60,IF(D68="Default (tertiary)",67,IF(D68="Default (trickling filter)",50,"      -")))))))</f>
        <v xml:space="preserve">      -</v>
      </c>
      <c r="F68" s="180" t="str">
        <f t="shared" si="0"/>
        <v xml:space="preserve">      -</v>
      </c>
      <c r="G68" s="181"/>
      <c r="J68" s="182"/>
      <c r="K68" s="182"/>
      <c r="L68" s="150"/>
      <c r="M68" s="150"/>
      <c r="Q68" s="184"/>
      <c r="R68" s="184"/>
    </row>
    <row r="69" spans="1:18" ht="15" customHeight="1" thickBot="1" x14ac:dyDescent="0.25">
      <c r="A69" s="176" t="s">
        <v>15</v>
      </c>
      <c r="B69" s="177" t="str">
        <f t="shared" si="1"/>
        <v xml:space="preserve">      -</v>
      </c>
      <c r="C69" s="178"/>
      <c r="D69" s="131" t="s">
        <v>242</v>
      </c>
      <c r="E69" s="183" t="str">
        <f>IF(D69="User Entered",G69,IF(D69="Influent/Effluent",'Monitoring Data'!AZ48,IF(D69="Daily Removal",'Monitoring Data'!BA43,IF(D69="Influent/Sludge",'Monitoring Data'!BB49,IF(D69="Default (activated sludge)",50,"      -")))))</f>
        <v xml:space="preserve">      -</v>
      </c>
      <c r="F69" s="180" t="str">
        <f t="shared" si="0"/>
        <v xml:space="preserve">      -</v>
      </c>
      <c r="G69" s="181"/>
      <c r="J69"/>
      <c r="K69" s="182"/>
      <c r="L69" s="150"/>
      <c r="M69" s="150"/>
      <c r="Q69" s="184"/>
      <c r="R69" s="184"/>
    </row>
    <row r="70" spans="1:18" ht="15" customHeight="1" thickBot="1" x14ac:dyDescent="0.25">
      <c r="A70" s="176" t="s">
        <v>16</v>
      </c>
      <c r="B70" s="177" t="str">
        <f t="shared" si="1"/>
        <v xml:space="preserve">      -</v>
      </c>
      <c r="C70" s="178"/>
      <c r="D70" s="131" t="s">
        <v>242</v>
      </c>
      <c r="E70" s="183" t="str">
        <f>IF(D70="User Entered",G70,IF(D70="Influent/Effluent",'Monitoring Data'!BG48,IF(D70="Daily Removal",'Monitoring Data'!BH43,IF(D70="Influent/Sludge",'Monitoring Data'!BI49,IF(D70="Default (activated sludge)",42,IF(D70="Default (tertiary)",17,IF(D70="Default (trickling filter)",29,"      -")))))))</f>
        <v xml:space="preserve">      -</v>
      </c>
      <c r="F70" s="180" t="str">
        <f t="shared" si="0"/>
        <v xml:space="preserve">      -</v>
      </c>
      <c r="G70" s="181"/>
      <c r="J70"/>
      <c r="K70" s="182"/>
      <c r="L70" s="150"/>
      <c r="M70" s="150"/>
      <c r="Q70" s="184"/>
      <c r="R70" s="184"/>
    </row>
    <row r="71" spans="1:18" ht="15" customHeight="1" thickBot="1" x14ac:dyDescent="0.25">
      <c r="A71" s="176" t="s">
        <v>17</v>
      </c>
      <c r="B71" s="177" t="str">
        <f t="shared" si="1"/>
        <v xml:space="preserve">      -</v>
      </c>
      <c r="C71" s="178"/>
      <c r="D71" s="131" t="s">
        <v>242</v>
      </c>
      <c r="E71" s="183" t="str">
        <f>IF(D71="User Entered",G71,IF(D71="Influent/Effluent",'Monitoring Data'!BN48,IF(D71="Daily Removal",'Monitoring Data'!BO43,IF(D71="Influent/Sludge",'Monitoring Data'!BP49,IF(D71="Default (activated sludge)",50,"      -")))))</f>
        <v xml:space="preserve">      -</v>
      </c>
      <c r="F71" s="180" t="str">
        <f t="shared" si="0"/>
        <v xml:space="preserve">      -</v>
      </c>
      <c r="G71" s="181"/>
      <c r="J71"/>
      <c r="K71" s="182"/>
      <c r="L71" s="150"/>
      <c r="M71" s="150"/>
      <c r="Q71" s="184"/>
      <c r="R71" s="184"/>
    </row>
    <row r="72" spans="1:18" ht="15" customHeight="1" thickBot="1" x14ac:dyDescent="0.25">
      <c r="A72" s="176" t="s">
        <v>18</v>
      </c>
      <c r="B72" s="177" t="str">
        <f t="shared" si="1"/>
        <v xml:space="preserve">      -</v>
      </c>
      <c r="C72" s="178"/>
      <c r="D72" s="131" t="s">
        <v>242</v>
      </c>
      <c r="E72" s="183" t="str">
        <f>IF(D72="User Entered",G72,IF(D72="Influent/Effluent",'Monitoring Data'!BU48,IF(D72="Daily Removal",'Monitoring Data'!BV43,IF(D72="Influent/Sludge",'Monitoring Data'!BW49,IF(D72="Default (activated sludge)",75,IF(D72="Default (tertiary)",62,IF(D72="Default (trickling filter)",66,"      -")))))))</f>
        <v xml:space="preserve">      -</v>
      </c>
      <c r="F72" s="180" t="str">
        <f t="shared" si="0"/>
        <v xml:space="preserve">      -</v>
      </c>
      <c r="G72" s="181"/>
      <c r="J72"/>
      <c r="K72" s="182"/>
      <c r="L72" s="150"/>
      <c r="M72" s="150"/>
      <c r="Q72" s="184"/>
      <c r="R72" s="184"/>
    </row>
    <row r="73" spans="1:18" ht="15" customHeight="1" thickBot="1" x14ac:dyDescent="0.25">
      <c r="A73" s="176" t="s">
        <v>19</v>
      </c>
      <c r="B73" s="177" t="str">
        <f t="shared" si="1"/>
        <v xml:space="preserve">      -</v>
      </c>
      <c r="C73" s="178"/>
      <c r="D73" s="131" t="s">
        <v>242</v>
      </c>
      <c r="E73" s="183" t="str">
        <f>IF(D73="User Entered",G73,IF(D73="Influent/Effluent",'Monitoring Data'!CB48,IF(D73="Daily Removal",'Monitoring Data'!CC43,IF(D73="Influent/Sludge",'Monitoring Data'!CD49,IF(D73="Default (activated sludge)",79,IF(D73="Default (tertiary)",78,IF(D73="Default (trickling filter)",67,"      -")))))))</f>
        <v xml:space="preserve">      -</v>
      </c>
      <c r="F73" s="180" t="str">
        <f t="shared" si="0"/>
        <v xml:space="preserve">      -</v>
      </c>
      <c r="G73" s="181"/>
      <c r="J73" s="182"/>
      <c r="K73" s="182"/>
      <c r="L73" s="150"/>
      <c r="M73" s="150"/>
      <c r="Q73" s="184"/>
      <c r="R73" s="184"/>
    </row>
    <row r="74" spans="1:18" ht="15" customHeight="1" thickBot="1" x14ac:dyDescent="0.25">
      <c r="A74" s="185" t="s">
        <v>232</v>
      </c>
      <c r="B74" s="177" t="str">
        <f t="shared" si="1"/>
        <v xml:space="preserve">      -</v>
      </c>
      <c r="C74" s="178"/>
      <c r="D74" s="131" t="s">
        <v>242</v>
      </c>
      <c r="E74" s="183" t="str">
        <f>IF(D74="User Entered",G74,IF(D74="Influent/Effluent",'Monitoring Data'!CI48,IF(D74="Daily Removal",'Monitoring Data'!CJ43,"      -")))</f>
        <v xml:space="preserve">      -</v>
      </c>
      <c r="F74" s="180" t="str">
        <f t="shared" si="0"/>
        <v xml:space="preserve">      -</v>
      </c>
      <c r="G74" s="181"/>
      <c r="J74" s="182"/>
      <c r="K74" s="182"/>
      <c r="L74" s="150"/>
      <c r="M74" s="150"/>
      <c r="Q74" s="184"/>
      <c r="R74" s="184"/>
    </row>
    <row r="75" spans="1:18" ht="15" customHeight="1" thickBot="1" x14ac:dyDescent="0.25">
      <c r="A75" s="185" t="s">
        <v>233</v>
      </c>
      <c r="B75" s="186" t="str">
        <f t="shared" si="1"/>
        <v xml:space="preserve">      -</v>
      </c>
      <c r="C75" s="187"/>
      <c r="D75" s="188" t="s">
        <v>242</v>
      </c>
      <c r="E75" s="189" t="str">
        <f>IF(D75="User Entered",G75,IF(D75="Influent/Effluent",'Monitoring Data'!CP48,IF(D75="Daily Removal",'Monitoring Data'!CQ43,"      -")))</f>
        <v xml:space="preserve">      -</v>
      </c>
      <c r="F75" s="190" t="str">
        <f t="shared" si="0"/>
        <v xml:space="preserve">      -</v>
      </c>
      <c r="G75" s="191"/>
      <c r="J75" s="182"/>
      <c r="K75" s="182"/>
      <c r="L75" s="150"/>
      <c r="M75" s="150"/>
      <c r="Q75" s="184"/>
      <c r="R75" s="184"/>
    </row>
    <row r="76" spans="1:18" ht="15" customHeight="1" thickBot="1" x14ac:dyDescent="0.25">
      <c r="A76" s="185" t="s">
        <v>234</v>
      </c>
      <c r="B76" s="186" t="str">
        <f t="shared" si="1"/>
        <v xml:space="preserve">      -</v>
      </c>
      <c r="C76" s="187"/>
      <c r="D76" s="188" t="s">
        <v>242</v>
      </c>
      <c r="E76" s="189" t="str">
        <f>IF(D76="User Entered",G76,IF(D76="Influent/Effluent",'Monitoring Data'!CW48,IF(D76="Daily Removal",'Monitoring Data'!CX43,"      -")))</f>
        <v xml:space="preserve">      -</v>
      </c>
      <c r="F76" s="190" t="str">
        <f t="shared" si="0"/>
        <v xml:space="preserve">      -</v>
      </c>
      <c r="G76" s="191"/>
      <c r="J76" s="182"/>
      <c r="K76" s="182"/>
      <c r="L76" s="150"/>
      <c r="M76" s="150"/>
      <c r="Q76" s="184"/>
      <c r="R76" s="184"/>
    </row>
    <row r="77" spans="1:18" ht="15" customHeight="1" thickBot="1" x14ac:dyDescent="0.25">
      <c r="A77" s="185" t="s">
        <v>580</v>
      </c>
      <c r="B77" s="387" t="str">
        <f t="shared" si="1"/>
        <v xml:space="preserve">      -</v>
      </c>
      <c r="C77" s="234"/>
      <c r="D77" s="388" t="s">
        <v>242</v>
      </c>
      <c r="E77" s="389" t="str">
        <f>IF(D77="User Entered",G77,IF(D77="Influent/Effluent",'Monitoring Data'!DD48,IF(D77="Daily Removal",'Monitoring Data'!DE43,"      -")))</f>
        <v xml:space="preserve">      -</v>
      </c>
      <c r="F77" s="390" t="str">
        <f t="shared" si="0"/>
        <v xml:space="preserve">      -</v>
      </c>
      <c r="G77" s="391"/>
      <c r="J77" s="182"/>
      <c r="K77" s="182"/>
      <c r="L77" s="150"/>
      <c r="M77" s="150"/>
      <c r="Q77" s="184"/>
      <c r="R77" s="184"/>
    </row>
    <row r="78" spans="1:18" ht="15" customHeight="1" thickBot="1" x14ac:dyDescent="0.25">
      <c r="A78" s="192" t="s">
        <v>581</v>
      </c>
      <c r="B78" s="387" t="str">
        <f t="shared" si="1"/>
        <v xml:space="preserve">      -</v>
      </c>
      <c r="C78" s="234"/>
      <c r="D78" s="388" t="s">
        <v>242</v>
      </c>
      <c r="E78" s="389" t="str">
        <f>IF(D78="User Entered",G78,IF(D78="Influent/Effluent",'Monitoring Data'!DK48,IF(D78="Daily Removal",'Monitoring Data'!DL43,"      -")))</f>
        <v xml:space="preserve">      -</v>
      </c>
      <c r="F78" s="390" t="str">
        <f t="shared" si="0"/>
        <v xml:space="preserve">      -</v>
      </c>
      <c r="G78" s="391"/>
      <c r="J78" s="182"/>
      <c r="K78" s="182"/>
      <c r="L78" s="150"/>
      <c r="M78" s="150"/>
      <c r="Q78" s="184"/>
      <c r="R78" s="184"/>
    </row>
    <row r="79" spans="1:18" ht="15" customHeight="1" thickBot="1" x14ac:dyDescent="0.25">
      <c r="A79" s="192" t="s">
        <v>282</v>
      </c>
      <c r="B79" s="177" t="str">
        <f t="shared" si="1"/>
        <v xml:space="preserve">      -</v>
      </c>
      <c r="C79" s="178"/>
      <c r="D79" s="131" t="s">
        <v>242</v>
      </c>
      <c r="E79" s="183" t="str">
        <f>IF(D79="User Entered",G79,IF(D79="Influent/Effluent",'Monitoring Data'!DR48,IF(D79="Daily Removal",'Monitoring Data'!DS43,IF(D79="Influent/Sludge",'Monitoring Data'!DT49,"      -"))))</f>
        <v xml:space="preserve">      -</v>
      </c>
      <c r="F79" s="180" t="str">
        <f t="shared" si="0"/>
        <v xml:space="preserve">      -</v>
      </c>
      <c r="G79" s="181"/>
      <c r="J79" s="182"/>
      <c r="K79" s="182"/>
      <c r="L79" s="150"/>
      <c r="M79" s="150"/>
      <c r="Q79" s="184"/>
      <c r="R79" s="184"/>
    </row>
    <row r="80" spans="1:18" ht="15" customHeight="1" thickBot="1" x14ac:dyDescent="0.25">
      <c r="A80" s="193"/>
      <c r="B80" s="177" t="str">
        <f t="shared" si="1"/>
        <v xml:space="preserve">      -</v>
      </c>
      <c r="C80" s="178"/>
      <c r="D80" s="131" t="s">
        <v>242</v>
      </c>
      <c r="E80" s="183" t="str">
        <f>IF(D80="User Entered",G80,IF(D80="Influent/Effluent",'Monitoring Data'!DY48,IF(D80="Daily Removal",'Monitoring Data'!DZ43,IF(D80="Influent/Sludge",'Monitoring Data'!EA49,"      -"))))</f>
        <v xml:space="preserve">      -</v>
      </c>
      <c r="F80" s="180" t="str">
        <f t="shared" si="0"/>
        <v xml:space="preserve">      -</v>
      </c>
      <c r="G80" s="194"/>
      <c r="J80" s="182"/>
      <c r="K80" s="182"/>
      <c r="L80" s="150"/>
      <c r="M80" s="150"/>
      <c r="Q80" s="184"/>
      <c r="R80" s="184"/>
    </row>
    <row r="81" spans="1:18" ht="15" customHeight="1" thickBot="1" x14ac:dyDescent="0.25">
      <c r="A81" s="193"/>
      <c r="B81" s="177" t="str">
        <f t="shared" si="1"/>
        <v xml:space="preserve">      -</v>
      </c>
      <c r="C81" s="178"/>
      <c r="D81" s="131" t="s">
        <v>242</v>
      </c>
      <c r="E81" s="183" t="str">
        <f>IF(D81="User Entered",G81,IF(D81="Influent/Effluent",'Monitoring Data'!EF48,IF(D81="Daily Removal",'Monitoring Data'!EG43,IF(D81="Influent/Sludge",'Monitoring Data'!EH49,"      -"))))</f>
        <v xml:space="preserve">      -</v>
      </c>
      <c r="F81" s="180" t="str">
        <f t="shared" si="0"/>
        <v xml:space="preserve">      -</v>
      </c>
      <c r="G81" s="194"/>
      <c r="J81" s="182"/>
      <c r="K81" s="182"/>
      <c r="L81" s="150"/>
      <c r="M81" s="150"/>
      <c r="Q81" s="184"/>
      <c r="R81" s="184"/>
    </row>
    <row r="82" spans="1:18" ht="15" customHeight="1" thickBot="1" x14ac:dyDescent="0.25">
      <c r="A82" s="193"/>
      <c r="B82" s="177" t="str">
        <f t="shared" si="1"/>
        <v xml:space="preserve">      -</v>
      </c>
      <c r="C82" s="178"/>
      <c r="D82" s="131" t="s">
        <v>242</v>
      </c>
      <c r="E82" s="183" t="str">
        <f>IF(D82="User Entered",G82,IF(D82="Influent/Effluent",'Monitoring Data'!EM48,IF(D82="Daily Removal",'Monitoring Data'!EN43,IF(D82="Influent/Sludge",'Monitoring Data'!EO49,"      -"))))</f>
        <v xml:space="preserve">      -</v>
      </c>
      <c r="F82" s="180" t="str">
        <f t="shared" si="0"/>
        <v xml:space="preserve">      -</v>
      </c>
      <c r="G82" s="194"/>
      <c r="J82" s="182"/>
      <c r="K82" s="182"/>
      <c r="L82" s="150"/>
      <c r="M82" s="150"/>
      <c r="Q82" s="184"/>
      <c r="R82" s="184"/>
    </row>
    <row r="83" spans="1:18" ht="15" customHeight="1" thickBot="1" x14ac:dyDescent="0.25">
      <c r="A83" s="193"/>
      <c r="B83" s="177" t="str">
        <f t="shared" si="1"/>
        <v xml:space="preserve">      -</v>
      </c>
      <c r="C83" s="178"/>
      <c r="D83" s="131" t="s">
        <v>242</v>
      </c>
      <c r="E83" s="183" t="str">
        <f>IF(D83="User Entered",G83,IF(D83="Influent/Effluent",'Monitoring Data'!ET48,IF(D83="Daily Removal",'Monitoring Data'!EU43,IF(D83="Influent/Sludge",'Monitoring Data'!EV49,"      -"))))</f>
        <v xml:space="preserve">      -</v>
      </c>
      <c r="F83" s="180" t="str">
        <f t="shared" si="0"/>
        <v xml:space="preserve">      -</v>
      </c>
      <c r="G83" s="194"/>
      <c r="J83" s="182"/>
      <c r="K83" s="182"/>
      <c r="L83" s="150"/>
      <c r="M83" s="150"/>
      <c r="Q83" s="184"/>
      <c r="R83" s="184"/>
    </row>
    <row r="84" spans="1:18" ht="15" customHeight="1" thickBot="1" x14ac:dyDescent="0.25">
      <c r="A84" s="193"/>
      <c r="B84" s="177" t="str">
        <f t="shared" si="1"/>
        <v xml:space="preserve">      -</v>
      </c>
      <c r="C84" s="178"/>
      <c r="D84" s="131" t="s">
        <v>242</v>
      </c>
      <c r="E84" s="183" t="str">
        <f>IF(D84="User Entered",G84,IF(D84="Influent/Effluent",'Monitoring Data'!FA48,IF(D84="Daily Removal",'Monitoring Data'!FB43,IF(D84="Influent/Sludge",'Monitoring Data'!FC49,"      -"))))</f>
        <v xml:space="preserve">      -</v>
      </c>
      <c r="F84" s="180" t="str">
        <f t="shared" si="0"/>
        <v xml:space="preserve">      -</v>
      </c>
      <c r="G84" s="194"/>
      <c r="J84" s="182"/>
      <c r="K84" s="182"/>
      <c r="L84" s="150"/>
      <c r="M84" s="150"/>
      <c r="Q84" s="184"/>
      <c r="R84" s="184"/>
    </row>
    <row r="85" spans="1:18" ht="15" customHeight="1" thickBot="1" x14ac:dyDescent="0.25">
      <c r="A85" s="193"/>
      <c r="B85" s="177" t="str">
        <f t="shared" si="1"/>
        <v xml:space="preserve">      -</v>
      </c>
      <c r="C85" s="178"/>
      <c r="D85" s="131" t="s">
        <v>242</v>
      </c>
      <c r="E85" s="183" t="str">
        <f>IF(D85="User Entered",G85,IF(D85="Influent/Effluent",'Monitoring Data'!FH48,IF(D85="Daily Removal",'Monitoring Data'!FI43,IF(D85="Influent/Sludge",'Monitoring Data'!FJ49,"      -"))))</f>
        <v xml:space="preserve">      -</v>
      </c>
      <c r="F85" s="180" t="str">
        <f t="shared" si="0"/>
        <v xml:space="preserve">      -</v>
      </c>
      <c r="G85" s="194"/>
      <c r="J85" s="182"/>
      <c r="K85" s="182"/>
      <c r="L85" s="150"/>
      <c r="M85" s="150"/>
      <c r="Q85" s="184"/>
      <c r="R85" s="184"/>
    </row>
    <row r="86" spans="1:18" ht="15" customHeight="1" thickBot="1" x14ac:dyDescent="0.25">
      <c r="A86" s="193"/>
      <c r="B86" s="177" t="str">
        <f t="shared" si="1"/>
        <v xml:space="preserve">      -</v>
      </c>
      <c r="C86" s="178"/>
      <c r="D86" s="131" t="s">
        <v>242</v>
      </c>
      <c r="E86" s="183" t="str">
        <f>IF(D86="User Entered",G86,IF(D86="Influent/Effluent",'Monitoring Data'!FO48,IF(D86="Daily Removal",'Monitoring Data'!FP43,IF(D86="Influent/Sludge",'Monitoring Data'!FQ49,"      -"))))</f>
        <v xml:space="preserve">      -</v>
      </c>
      <c r="F86" s="180" t="str">
        <f t="shared" si="0"/>
        <v xml:space="preserve">      -</v>
      </c>
      <c r="G86" s="194"/>
      <c r="J86" s="182"/>
      <c r="K86" s="182"/>
      <c r="L86" s="150"/>
      <c r="M86" s="150"/>
      <c r="Q86" s="184"/>
      <c r="R86" s="184"/>
    </row>
    <row r="87" spans="1:18" ht="15" customHeight="1" thickBot="1" x14ac:dyDescent="0.25">
      <c r="A87" s="193"/>
      <c r="B87" s="177" t="str">
        <f t="shared" si="1"/>
        <v xml:space="preserve">      -</v>
      </c>
      <c r="C87" s="178"/>
      <c r="D87" s="131" t="s">
        <v>242</v>
      </c>
      <c r="E87" s="183" t="str">
        <f>IF(D87="User Entered",G87,IF(D87="Influent/Effluent",'Monitoring Data'!FV48,IF(D87="Daily Removal",'Monitoring Data'!FW43,IF(D87="Influent/Sludge",'Monitoring Data'!FX49,"      -"))))</f>
        <v xml:space="preserve">      -</v>
      </c>
      <c r="F87" s="180" t="str">
        <f t="shared" si="0"/>
        <v xml:space="preserve">      -</v>
      </c>
      <c r="G87" s="194"/>
      <c r="J87" s="182"/>
      <c r="K87" s="182"/>
      <c r="L87" s="150"/>
      <c r="M87" s="150"/>
      <c r="Q87" s="184"/>
      <c r="R87" s="184"/>
    </row>
    <row r="88" spans="1:18" ht="15" customHeight="1" thickBot="1" x14ac:dyDescent="0.25">
      <c r="A88" s="193"/>
      <c r="B88" s="177" t="str">
        <f t="shared" si="1"/>
        <v xml:space="preserve">      -</v>
      </c>
      <c r="C88" s="178"/>
      <c r="D88" s="131" t="s">
        <v>242</v>
      </c>
      <c r="E88" s="183" t="str">
        <f>IF(D88="User Entered",G88,IF(D88="Influent/Effluent",'Monitoring Data'!GC48,IF(D88="Daily Removal",'Monitoring Data'!GD43,IF(D88="Influent/Sludge",'Monitoring Data'!GE49,"      -"))))</f>
        <v xml:space="preserve">      -</v>
      </c>
      <c r="F88" s="180" t="str">
        <f t="shared" si="0"/>
        <v xml:space="preserve">      -</v>
      </c>
      <c r="G88" s="194"/>
      <c r="J88" s="182"/>
      <c r="K88" s="182"/>
      <c r="L88" s="150"/>
      <c r="M88" s="150"/>
      <c r="Q88" s="184"/>
      <c r="R88" s="184"/>
    </row>
    <row r="89" spans="1:18" ht="15" customHeight="1" thickBot="1" x14ac:dyDescent="0.25">
      <c r="A89" s="193"/>
      <c r="B89" s="177" t="str">
        <f t="shared" si="1"/>
        <v xml:space="preserve">      -</v>
      </c>
      <c r="C89" s="178"/>
      <c r="D89" s="131" t="s">
        <v>242</v>
      </c>
      <c r="E89" s="183" t="str">
        <f>IF(D89="User Entered",G89,IF(D89="Influent/Effluent",'Monitoring Data'!GJ48,IF(D89="Daily Removal",'Monitoring Data'!GK43,IF(D89="Influent/Sludge",'Monitoring Data'!GL49,"      -"))))</f>
        <v xml:space="preserve">      -</v>
      </c>
      <c r="F89" s="180" t="str">
        <f t="shared" si="0"/>
        <v xml:space="preserve">      -</v>
      </c>
      <c r="G89" s="194"/>
      <c r="J89" s="182"/>
      <c r="K89" s="182"/>
      <c r="L89" s="150"/>
      <c r="M89" s="150"/>
      <c r="Q89" s="184"/>
      <c r="R89" s="184"/>
    </row>
    <row r="90" spans="1:18" ht="15" customHeight="1" thickBot="1" x14ac:dyDescent="0.25">
      <c r="A90" s="193"/>
      <c r="B90" s="177" t="str">
        <f t="shared" si="1"/>
        <v xml:space="preserve">      -</v>
      </c>
      <c r="C90" s="178"/>
      <c r="D90" s="131" t="s">
        <v>242</v>
      </c>
      <c r="E90" s="183" t="str">
        <f>IF(D90="User Entered",G90,IF(D90="Influent/Effluent",'Monitoring Data'!GQ48,IF(D90="Daily Removal",'Monitoring Data'!GR43,IF(D90="Influent/Sludge",'Monitoring Data'!GS49,"      -"))))</f>
        <v xml:space="preserve">      -</v>
      </c>
      <c r="F90" s="180" t="str">
        <f t="shared" si="0"/>
        <v xml:space="preserve">      -</v>
      </c>
      <c r="G90" s="194"/>
      <c r="J90" s="182"/>
      <c r="K90" s="182"/>
      <c r="L90" s="150"/>
      <c r="M90" s="150"/>
      <c r="Q90" s="184"/>
      <c r="R90" s="184"/>
    </row>
    <row r="91" spans="1:18" ht="15" customHeight="1" thickBot="1" x14ac:dyDescent="0.25">
      <c r="A91" s="193"/>
      <c r="B91" s="177" t="str">
        <f t="shared" si="1"/>
        <v xml:space="preserve">      -</v>
      </c>
      <c r="C91" s="178"/>
      <c r="D91" s="131" t="s">
        <v>242</v>
      </c>
      <c r="E91" s="183" t="str">
        <f>IF(D91="User Entered",G91,IF(D91="Influent/Effluent",'Monitoring Data'!GX48,IF(D91="Daily Removal",'Monitoring Data'!GY43,IF(D91="Influent/Sludge",'Monitoring Data'!GZ49,"      -"))))</f>
        <v xml:space="preserve">      -</v>
      </c>
      <c r="F91" s="180" t="str">
        <f t="shared" si="0"/>
        <v xml:space="preserve">      -</v>
      </c>
      <c r="G91" s="194"/>
      <c r="J91" s="182"/>
      <c r="K91" s="182"/>
      <c r="L91" s="150"/>
      <c r="M91" s="150"/>
      <c r="Q91" s="184"/>
      <c r="R91" s="184"/>
    </row>
    <row r="92" spans="1:18" ht="15" customHeight="1" thickBot="1" x14ac:dyDescent="0.25">
      <c r="A92" s="193"/>
      <c r="B92" s="177" t="str">
        <f t="shared" si="1"/>
        <v xml:space="preserve">      -</v>
      </c>
      <c r="C92" s="178"/>
      <c r="D92" s="131" t="s">
        <v>242</v>
      </c>
      <c r="E92" s="183" t="str">
        <f>IF(D92="User Entered",G92,IF(D92="Influent/Effluent",'Monitoring Data'!HE48,IF(D92="Daily Removal",'Monitoring Data'!HF43,IF(D92="Influent/Sludge",'Monitoring Data'!HG49,"      -"))))</f>
        <v xml:space="preserve">      -</v>
      </c>
      <c r="F92" s="180" t="str">
        <f t="shared" si="0"/>
        <v xml:space="preserve">      -</v>
      </c>
      <c r="G92" s="194"/>
      <c r="J92" s="182"/>
      <c r="K92" s="182"/>
      <c r="L92" s="150"/>
      <c r="M92" s="150"/>
      <c r="Q92" s="184"/>
      <c r="R92" s="184"/>
    </row>
    <row r="93" spans="1:18" ht="15" customHeight="1" thickBot="1" x14ac:dyDescent="0.25">
      <c r="A93" s="193"/>
      <c r="B93" s="177" t="str">
        <f t="shared" si="1"/>
        <v xml:space="preserve">      -</v>
      </c>
      <c r="C93" s="178"/>
      <c r="D93" s="131" t="s">
        <v>242</v>
      </c>
      <c r="E93" s="183" t="str">
        <f>IF(D93="User Entered",G93,IF(D93="Influent/Effluent",'Monitoring Data'!HL48,IF(D93="Daily Removal",'Monitoring Data'!HM43,IF(D93="Influent/Sludge",'Monitoring Data'!HN49,"      -"))))</f>
        <v xml:space="preserve">      -</v>
      </c>
      <c r="F93" s="180" t="str">
        <f t="shared" si="0"/>
        <v xml:space="preserve">      -</v>
      </c>
      <c r="G93" s="194"/>
      <c r="J93" s="182"/>
      <c r="K93" s="182"/>
      <c r="L93" s="150"/>
      <c r="M93" s="150"/>
      <c r="Q93" s="184"/>
      <c r="R93" s="184"/>
    </row>
    <row r="94" spans="1:18" ht="15" customHeight="1" thickBot="1" x14ac:dyDescent="0.25">
      <c r="A94" s="193"/>
      <c r="B94" s="177" t="str">
        <f t="shared" si="1"/>
        <v xml:space="preserve">      -</v>
      </c>
      <c r="C94" s="178"/>
      <c r="D94" s="131" t="s">
        <v>242</v>
      </c>
      <c r="E94" s="183" t="str">
        <f>IF(D94="User Entered",G94,IF(D94="Influent/Effluent",'Monitoring Data'!HS48,IF(D94="Daily Removal",'Monitoring Data'!HT43,IF(D94="Influent/Sludge",'Monitoring Data'!HU49,"      -"))))</f>
        <v xml:space="preserve">      -</v>
      </c>
      <c r="F94" s="180" t="str">
        <f t="shared" si="0"/>
        <v xml:space="preserve">      -</v>
      </c>
      <c r="G94" s="194"/>
      <c r="J94" s="182"/>
      <c r="K94" s="182"/>
      <c r="L94" s="150"/>
      <c r="M94" s="150"/>
      <c r="Q94" s="184"/>
      <c r="R94" s="184"/>
    </row>
    <row r="95" spans="1:18" ht="15" customHeight="1" thickBot="1" x14ac:dyDescent="0.25">
      <c r="A95" s="193"/>
      <c r="B95" s="177" t="str">
        <f t="shared" si="1"/>
        <v xml:space="preserve">      -</v>
      </c>
      <c r="C95" s="178"/>
      <c r="D95" s="131" t="s">
        <v>242</v>
      </c>
      <c r="E95" s="183" t="str">
        <f>IF(D95="User Entered",G95,IF(D95="Influent/Effluent",'Monitoring Data'!HZ48,IF(D95="Daily Removal",'Monitoring Data'!IA43,IF(D95="Influent/Sludge",'Monitoring Data'!IB49,"      -"))))</f>
        <v xml:space="preserve">      -</v>
      </c>
      <c r="F95" s="180" t="str">
        <f t="shared" si="0"/>
        <v xml:space="preserve">      -</v>
      </c>
      <c r="G95" s="194"/>
      <c r="J95" s="182"/>
      <c r="K95" s="182"/>
      <c r="L95" s="150"/>
      <c r="M95" s="150"/>
      <c r="Q95" s="184"/>
      <c r="R95" s="184"/>
    </row>
    <row r="96" spans="1:18" ht="15" customHeight="1" thickBot="1" x14ac:dyDescent="0.25">
      <c r="A96" s="193"/>
      <c r="B96" s="177" t="str">
        <f t="shared" si="1"/>
        <v xml:space="preserve">      -</v>
      </c>
      <c r="C96" s="178"/>
      <c r="D96" s="131" t="s">
        <v>242</v>
      </c>
      <c r="E96" s="183" t="str">
        <f>IF(D96="User Entered",G96,IF(D96="Influent/Effluent",'Monitoring Data'!IG48,IF(D96="Daily Removal",'Monitoring Data'!IH43,IF(D96="Influent/Sludge",'Monitoring Data'!II49,"      -"))))</f>
        <v xml:space="preserve">      -</v>
      </c>
      <c r="F96" s="180" t="str">
        <f t="shared" si="0"/>
        <v xml:space="preserve">      -</v>
      </c>
      <c r="G96" s="194"/>
      <c r="J96" s="182"/>
      <c r="K96" s="182"/>
      <c r="L96" s="150"/>
      <c r="M96" s="150"/>
      <c r="Q96" s="184"/>
      <c r="R96" s="184"/>
    </row>
    <row r="97" spans="1:18" ht="15" customHeight="1" thickBot="1" x14ac:dyDescent="0.25">
      <c r="A97" s="193"/>
      <c r="B97" s="177" t="str">
        <f t="shared" si="1"/>
        <v xml:space="preserve">      -</v>
      </c>
      <c r="C97" s="178"/>
      <c r="D97" s="131" t="s">
        <v>242</v>
      </c>
      <c r="E97" s="183" t="str">
        <f>IF(D97="User Entered",G97,IF(D97="Influent/Effluent",'Monitoring Data'!IN48,IF(D97="Daily Removal",'Monitoring Data'!IO43,IF(D97="Influent/Sludge",'Monitoring Data'!IP49,"      -"))))</f>
        <v xml:space="preserve">      -</v>
      </c>
      <c r="F97" s="180" t="str">
        <f t="shared" si="0"/>
        <v xml:space="preserve">      -</v>
      </c>
      <c r="G97" s="194"/>
      <c r="J97" s="182"/>
      <c r="K97" s="182"/>
      <c r="L97" s="150"/>
      <c r="M97" s="150"/>
      <c r="Q97" s="184"/>
      <c r="R97" s="184"/>
    </row>
    <row r="98" spans="1:18" ht="15" customHeight="1" thickBot="1" x14ac:dyDescent="0.25">
      <c r="A98" s="178"/>
      <c r="B98" s="177" t="str">
        <f t="shared" si="1"/>
        <v xml:space="preserve">      -</v>
      </c>
      <c r="C98" s="195"/>
      <c r="D98" s="131" t="s">
        <v>242</v>
      </c>
      <c r="E98" s="183" t="str">
        <f>IF(D98="User Entered",G98,IF(D98="Influent/Effluent",'Monitoring Data'!IU48,IF(D98="Daily Removal",'Monitoring Data'!IV43,IF(D98="Influent/Sludge",'Monitoring Data'!IW49,"      -"))))</f>
        <v xml:space="preserve">      -</v>
      </c>
      <c r="F98" s="180" t="str">
        <f t="shared" si="0"/>
        <v xml:space="preserve">      -</v>
      </c>
      <c r="G98" s="194"/>
      <c r="J98" s="182"/>
      <c r="K98" s="182"/>
      <c r="L98" s="150"/>
      <c r="M98" s="150"/>
      <c r="Q98" s="184"/>
      <c r="R98" s="184"/>
    </row>
    <row r="99" spans="1:18" ht="15" customHeight="1" x14ac:dyDescent="0.2">
      <c r="A99" s="196"/>
      <c r="C99" s="157"/>
      <c r="D99" s="150"/>
      <c r="F99" s="167"/>
      <c r="G99" s="167"/>
      <c r="H99" s="150"/>
      <c r="I99" s="150"/>
      <c r="J99" s="150"/>
      <c r="K99" s="150"/>
      <c r="L99" s="150"/>
      <c r="Q99" s="184"/>
    </row>
    <row r="100" spans="1:18" ht="15" customHeight="1" x14ac:dyDescent="0.2">
      <c r="A100" s="121" t="s">
        <v>37</v>
      </c>
      <c r="B100" s="184" t="s">
        <v>638</v>
      </c>
      <c r="Q100" s="184"/>
    </row>
    <row r="101" spans="1:18" ht="15" customHeight="1" x14ac:dyDescent="0.2">
      <c r="A101" s="121" t="s">
        <v>78</v>
      </c>
      <c r="B101" s="184" t="s">
        <v>639</v>
      </c>
      <c r="Q101" s="184"/>
    </row>
    <row r="102" spans="1:18" ht="15" customHeight="1" x14ac:dyDescent="0.2">
      <c r="A102" s="121" t="s">
        <v>641</v>
      </c>
      <c r="B102" s="184" t="s">
        <v>642</v>
      </c>
      <c r="Q102" s="184"/>
    </row>
    <row r="103" spans="1:18" ht="15" customHeight="1" x14ac:dyDescent="0.2">
      <c r="A103" s="121" t="s">
        <v>20</v>
      </c>
      <c r="B103" s="184" t="s">
        <v>640</v>
      </c>
      <c r="Q103" s="184"/>
    </row>
    <row r="104" spans="1:18" ht="15" customHeight="1" x14ac:dyDescent="0.2">
      <c r="A104" s="121" t="s">
        <v>440</v>
      </c>
      <c r="B104" s="184" t="s">
        <v>451</v>
      </c>
      <c r="Q104" s="184"/>
    </row>
    <row r="105" spans="1:18" ht="15" customHeight="1" x14ac:dyDescent="0.2">
      <c r="A105" s="121" t="s">
        <v>441</v>
      </c>
      <c r="B105" s="156" t="s">
        <v>119</v>
      </c>
      <c r="Q105" s="184"/>
    </row>
    <row r="106" spans="1:18" ht="15" customHeight="1" x14ac:dyDescent="0.2">
      <c r="A106" s="163">
        <v>8.34</v>
      </c>
      <c r="B106" s="156" t="s">
        <v>39</v>
      </c>
      <c r="Q106" s="184"/>
    </row>
    <row r="107" spans="1:18" ht="15" customHeight="1" x14ac:dyDescent="0.2"/>
    <row r="108" spans="1:18" ht="15" customHeight="1" x14ac:dyDescent="0.2">
      <c r="A108" s="156"/>
      <c r="B108" s="159"/>
    </row>
    <row r="109" spans="1:18" ht="15" customHeight="1" x14ac:dyDescent="0.2">
      <c r="A109" s="156" t="s">
        <v>6</v>
      </c>
      <c r="F109" s="122"/>
      <c r="G109" s="122"/>
      <c r="H109" s="122"/>
    </row>
    <row r="110" spans="1:18" ht="15" customHeight="1" x14ac:dyDescent="0.2">
      <c r="B110" s="122" t="s">
        <v>496</v>
      </c>
      <c r="D110" s="122"/>
      <c r="E110" s="122"/>
      <c r="F110" s="122"/>
    </row>
    <row r="111" spans="1:18" ht="15" customHeight="1" thickBot="1" x14ac:dyDescent="0.25">
      <c r="C111" s="122"/>
      <c r="D111" s="122"/>
      <c r="E111" s="122"/>
      <c r="F111" s="122"/>
    </row>
    <row r="112" spans="1:18" ht="15" customHeight="1" x14ac:dyDescent="0.2">
      <c r="B112" s="166" t="s">
        <v>111</v>
      </c>
      <c r="C112" s="167"/>
      <c r="D112" s="167"/>
      <c r="E112" s="167"/>
      <c r="F112" s="167"/>
      <c r="G112" s="136" t="s">
        <v>112</v>
      </c>
      <c r="H112" s="150"/>
      <c r="I112" s="150"/>
      <c r="J112" s="150"/>
      <c r="K112" s="150"/>
      <c r="L112" s="158"/>
      <c r="M112" s="150"/>
      <c r="N112" s="150"/>
    </row>
    <row r="113" spans="1:15" ht="15" customHeight="1" thickBot="1" x14ac:dyDescent="0.25">
      <c r="B113" s="169"/>
      <c r="G113" s="141" t="s">
        <v>113</v>
      </c>
      <c r="H113" s="150"/>
      <c r="I113" s="150"/>
      <c r="J113" s="150"/>
      <c r="K113" s="150"/>
      <c r="L113" s="150"/>
      <c r="M113" s="150"/>
      <c r="N113" s="150"/>
    </row>
    <row r="114" spans="1:15" ht="15" customHeight="1" x14ac:dyDescent="0.2">
      <c r="A114" s="172"/>
      <c r="B114" s="173" t="s">
        <v>34</v>
      </c>
      <c r="C114" s="173" t="s">
        <v>61</v>
      </c>
      <c r="D114" s="173" t="s">
        <v>79</v>
      </c>
      <c r="E114" s="173" t="s">
        <v>166</v>
      </c>
      <c r="F114" s="173" t="s">
        <v>57</v>
      </c>
      <c r="G114" s="136" t="s">
        <v>40</v>
      </c>
      <c r="H114" s="158"/>
      <c r="I114" s="158"/>
      <c r="J114" s="150"/>
      <c r="K114" s="158"/>
      <c r="L114" s="158"/>
      <c r="M114" s="158"/>
      <c r="N114" s="158"/>
      <c r="O114" s="150"/>
    </row>
    <row r="115" spans="1:15" ht="15" customHeight="1" x14ac:dyDescent="0.2">
      <c r="A115" s="175" t="s">
        <v>7</v>
      </c>
      <c r="B115" s="175" t="s">
        <v>35</v>
      </c>
      <c r="C115" s="175" t="s">
        <v>62</v>
      </c>
      <c r="D115" s="175" t="s">
        <v>67</v>
      </c>
      <c r="E115" s="175" t="s">
        <v>97</v>
      </c>
      <c r="F115" s="175" t="s">
        <v>58</v>
      </c>
      <c r="G115" s="139" t="s">
        <v>455</v>
      </c>
      <c r="H115" s="158"/>
      <c r="I115" s="158"/>
      <c r="J115" s="150"/>
      <c r="K115" s="158"/>
      <c r="L115" s="158"/>
      <c r="M115" s="158"/>
      <c r="N115" s="158"/>
      <c r="O115" s="150"/>
    </row>
    <row r="116" spans="1:15" ht="15" customHeight="1" x14ac:dyDescent="0.2">
      <c r="A116" s="169"/>
      <c r="B116" s="175" t="s">
        <v>36</v>
      </c>
      <c r="C116" s="175" t="s">
        <v>36</v>
      </c>
      <c r="D116" s="175" t="s">
        <v>68</v>
      </c>
      <c r="E116" s="175" t="s">
        <v>68</v>
      </c>
      <c r="F116" s="175" t="s">
        <v>59</v>
      </c>
      <c r="G116" s="139" t="s">
        <v>43</v>
      </c>
      <c r="H116" s="158"/>
      <c r="I116" s="158"/>
      <c r="J116" s="150"/>
      <c r="K116" s="158"/>
      <c r="L116" s="158"/>
      <c r="M116" s="158"/>
      <c r="N116" s="158"/>
      <c r="O116" s="150"/>
    </row>
    <row r="117" spans="1:15" ht="15" customHeight="1" thickBot="1" x14ac:dyDescent="0.25">
      <c r="A117" s="169"/>
      <c r="B117" s="175" t="s">
        <v>37</v>
      </c>
      <c r="C117" s="175" t="s">
        <v>2</v>
      </c>
      <c r="D117" s="175" t="s">
        <v>25</v>
      </c>
      <c r="E117" s="175" t="s">
        <v>78</v>
      </c>
      <c r="F117" s="175" t="s">
        <v>60</v>
      </c>
      <c r="G117" s="141" t="s">
        <v>442</v>
      </c>
      <c r="H117" s="158"/>
      <c r="I117" s="158"/>
      <c r="J117" s="150"/>
      <c r="K117" s="158"/>
      <c r="L117" s="158"/>
      <c r="M117" s="158"/>
      <c r="N117" s="158"/>
      <c r="O117" s="150"/>
    </row>
    <row r="118" spans="1:15" ht="15" customHeight="1" thickBot="1" x14ac:dyDescent="0.25">
      <c r="A118" s="118" t="str">
        <f>$A$62</f>
        <v>Arsenic</v>
      </c>
      <c r="B118" s="177" t="str">
        <f t="shared" ref="B118:B154" si="2">IF($B$34="","      -",$B$34)</f>
        <v xml:space="preserve">      -</v>
      </c>
      <c r="C118" s="197" t="str">
        <f>$F$34</f>
        <v xml:space="preserve">      -</v>
      </c>
      <c r="D118" s="178"/>
      <c r="E118" s="198">
        <f>IF(F62="      -",0.15,"      -")</f>
        <v>0.15</v>
      </c>
      <c r="F118" s="199" t="str">
        <f t="shared" ref="F118:F154" si="3">$E62</f>
        <v xml:space="preserve">      -</v>
      </c>
      <c r="G118" s="180" t="str">
        <f>IF(OR(B118="      -",C118="      -",E118="      -",F118=100,F118="      -"),"      -",IF(E118=0,"      -",(E118*(C118+B118)-(D118*C118))*8.34/(1-F118/100)))</f>
        <v xml:space="preserve">      -</v>
      </c>
      <c r="H118" s="200"/>
      <c r="I118" s="201"/>
      <c r="J118" s="150"/>
      <c r="K118" s="182"/>
      <c r="L118" s="182"/>
      <c r="M118" s="182"/>
      <c r="N118" s="200"/>
      <c r="O118" s="150"/>
    </row>
    <row r="119" spans="1:15" ht="15" customHeight="1" thickBot="1" x14ac:dyDescent="0.25">
      <c r="A119" s="118" t="str">
        <f>$A$63</f>
        <v>Cadmium</v>
      </c>
      <c r="B119" s="177" t="str">
        <f t="shared" si="2"/>
        <v xml:space="preserve">      -</v>
      </c>
      <c r="C119" s="197" t="str">
        <f t="shared" ref="C119:C154" si="4">$F$34</f>
        <v xml:space="preserve">      -</v>
      </c>
      <c r="D119" s="178"/>
      <c r="E119" s="198" t="str">
        <f>IF(J34=0,"      -",IF(F63="      -",(EXP(0.7409*(LN(J34))-4.719)/1000),"      -"))</f>
        <v xml:space="preserve">      -</v>
      </c>
      <c r="F119" s="199" t="str">
        <f t="shared" si="3"/>
        <v xml:space="preserve">      -</v>
      </c>
      <c r="G119" s="180" t="str">
        <f>IF(OR(B119="      -",C119="      -",E119="      -",F119=100,F119="      -"),"      -",IF(E119=0,"      -",(E119*(C119+B119)-(D119*C119))*8.34/(1-F119/100)))</f>
        <v xml:space="preserve">      -</v>
      </c>
      <c r="H119" s="200"/>
      <c r="I119" s="201"/>
      <c r="J119" s="150"/>
      <c r="K119" s="182"/>
      <c r="L119" s="182"/>
      <c r="M119" s="182"/>
      <c r="N119" s="200"/>
      <c r="O119" s="150"/>
    </row>
    <row r="120" spans="1:15" ht="15" customHeight="1" thickBot="1" x14ac:dyDescent="0.25">
      <c r="A120" s="118" t="str">
        <f>$A$64</f>
        <v>Chromium</v>
      </c>
      <c r="B120" s="177" t="str">
        <f t="shared" si="2"/>
        <v xml:space="preserve">      -</v>
      </c>
      <c r="C120" s="197" t="str">
        <f t="shared" si="4"/>
        <v xml:space="preserve">      -</v>
      </c>
      <c r="D120" s="178"/>
      <c r="E120" s="178"/>
      <c r="F120" s="199" t="str">
        <f t="shared" si="3"/>
        <v xml:space="preserve">      -</v>
      </c>
      <c r="G120" s="180" t="str">
        <f>IF(OR(B120="      -",C120="      -",E120=0,F120=100,F120="      -"),"      -",(E120*(C120+B120)-(D120*C120))*8.34/(1-F120/100))</f>
        <v xml:space="preserve">      -</v>
      </c>
      <c r="H120" s="200"/>
      <c r="I120" s="201"/>
      <c r="J120" s="150"/>
      <c r="K120" s="182"/>
      <c r="L120" s="182"/>
      <c r="M120" s="182"/>
      <c r="N120" s="200"/>
      <c r="O120" s="150"/>
    </row>
    <row r="121" spans="1:15" ht="15" customHeight="1" thickBot="1" x14ac:dyDescent="0.25">
      <c r="A121" s="118" t="str">
        <f>$A$65</f>
        <v>Copper</v>
      </c>
      <c r="B121" s="177" t="str">
        <f t="shared" si="2"/>
        <v xml:space="preserve">      -</v>
      </c>
      <c r="C121" s="197" t="str">
        <f t="shared" si="4"/>
        <v xml:space="preserve">      -</v>
      </c>
      <c r="D121" s="178"/>
      <c r="E121" s="198" t="str">
        <f>IF(J34=0,"      -",IF(F65="      -",(EXP(0.8545*(LN(J34))-1.702)/1000),"      -"))</f>
        <v xml:space="preserve">      -</v>
      </c>
      <c r="F121" s="199" t="str">
        <f t="shared" si="3"/>
        <v xml:space="preserve">      -</v>
      </c>
      <c r="G121" s="180" t="str">
        <f>IF(OR(B121="      -",C121="      -",E121="      -",F121=100,F121="      -"),"      -",IF(E121=0,"      -",(E121*(C121+B121)-(D121*C121))*8.34/(1-F121/100)))</f>
        <v xml:space="preserve">      -</v>
      </c>
      <c r="H121" s="200"/>
      <c r="I121" s="201"/>
      <c r="J121" s="150"/>
      <c r="K121" s="182"/>
      <c r="L121" s="182"/>
      <c r="M121" s="182"/>
      <c r="N121" s="200"/>
      <c r="O121" s="150"/>
    </row>
    <row r="122" spans="1:15" ht="15" customHeight="1" thickBot="1" x14ac:dyDescent="0.25">
      <c r="A122" s="118" t="str">
        <f>$A$66</f>
        <v>Cyanide</v>
      </c>
      <c r="B122" s="177" t="str">
        <f t="shared" si="2"/>
        <v xml:space="preserve">      -</v>
      </c>
      <c r="C122" s="197" t="str">
        <f t="shared" si="4"/>
        <v xml:space="preserve">      -</v>
      </c>
      <c r="D122" s="178"/>
      <c r="E122" s="198">
        <f>IF(F66="      -",0.0052,"      -")</f>
        <v>5.1999999999999998E-3</v>
      </c>
      <c r="F122" s="199" t="str">
        <f t="shared" si="3"/>
        <v xml:space="preserve">      -</v>
      </c>
      <c r="G122" s="180" t="str">
        <f>IF(OR(B122="      -",C122="      -",E122="      -",F122=100,F122="      -"),"      -",IF(E122=0,"      -",(E122*(C122+B122)-(D122*C122))*8.34/(1-F122/100)))</f>
        <v xml:space="preserve">      -</v>
      </c>
      <c r="H122" s="200"/>
      <c r="I122" s="201"/>
      <c r="J122" s="150"/>
      <c r="K122" s="182"/>
      <c r="L122" s="182"/>
      <c r="M122" s="182"/>
      <c r="N122" s="200"/>
      <c r="O122" s="150"/>
    </row>
    <row r="123" spans="1:15" ht="15" customHeight="1" thickBot="1" x14ac:dyDescent="0.25">
      <c r="A123" s="118" t="str">
        <f>$A$67</f>
        <v>Lead</v>
      </c>
      <c r="B123" s="177" t="str">
        <f t="shared" si="2"/>
        <v xml:space="preserve">      -</v>
      </c>
      <c r="C123" s="197" t="str">
        <f t="shared" si="4"/>
        <v xml:space="preserve">      -</v>
      </c>
      <c r="D123" s="178"/>
      <c r="E123" s="198" t="str">
        <f>IF(J34=0,"      -",IF(F67="      -",(EXP(1.273*(LN(J34))-4.705)/1000),"      -"))</f>
        <v xml:space="preserve">      -</v>
      </c>
      <c r="F123" s="199" t="str">
        <f t="shared" si="3"/>
        <v xml:space="preserve">      -</v>
      </c>
      <c r="G123" s="180" t="str">
        <f t="shared" ref="G123:G124" si="5">IF(OR(B123="      -",C123="      -",E123="      -",F123=100,F123="      -"),"      -",IF(E123=0,"      -",(E123*(C123+B123)-(D123*C123))*8.34/(1-F123/100)))</f>
        <v xml:space="preserve">      -</v>
      </c>
      <c r="H123" s="200"/>
      <c r="I123" s="201"/>
      <c r="J123" s="150"/>
      <c r="K123" s="182"/>
      <c r="L123" s="182"/>
      <c r="M123" s="182"/>
      <c r="N123" s="200"/>
      <c r="O123" s="150"/>
    </row>
    <row r="124" spans="1:15" ht="15" customHeight="1" thickBot="1" x14ac:dyDescent="0.25">
      <c r="A124" s="118" t="str">
        <f>$A$68</f>
        <v>Mercury</v>
      </c>
      <c r="B124" s="177" t="str">
        <f t="shared" si="2"/>
        <v xml:space="preserve">      -</v>
      </c>
      <c r="C124" s="197" t="str">
        <f t="shared" si="4"/>
        <v xml:space="preserve">      -</v>
      </c>
      <c r="D124" s="178"/>
      <c r="E124" s="198">
        <f>IF(F68="      -",0.00091,"      -")</f>
        <v>9.1E-4</v>
      </c>
      <c r="F124" s="199" t="str">
        <f t="shared" si="3"/>
        <v xml:space="preserve">      -</v>
      </c>
      <c r="G124" s="180" t="str">
        <f t="shared" si="5"/>
        <v xml:space="preserve">      -</v>
      </c>
      <c r="H124" s="200"/>
      <c r="I124" s="201"/>
      <c r="J124" s="150"/>
      <c r="K124" s="182"/>
      <c r="L124" s="182"/>
      <c r="M124" s="182"/>
      <c r="N124" s="200"/>
      <c r="O124" s="150"/>
    </row>
    <row r="125" spans="1:15" ht="15" customHeight="1" thickBot="1" x14ac:dyDescent="0.25">
      <c r="A125" s="118" t="str">
        <f>$A$69</f>
        <v>Molybdenum</v>
      </c>
      <c r="B125" s="177" t="str">
        <f t="shared" si="2"/>
        <v xml:space="preserve">      -</v>
      </c>
      <c r="C125" s="197" t="str">
        <f t="shared" si="4"/>
        <v xml:space="preserve">      -</v>
      </c>
      <c r="D125" s="178"/>
      <c r="E125" s="187"/>
      <c r="F125" s="199" t="str">
        <f t="shared" si="3"/>
        <v xml:space="preserve">      -</v>
      </c>
      <c r="G125" s="180" t="str">
        <f>IF(OR(B125="      -",C125="      -",E125=0,F125=100,F125="      -"),"      -",(E125*(C125+B125)-(D125*C125))*8.34/(1-F125/100))</f>
        <v xml:space="preserve">      -</v>
      </c>
      <c r="H125" s="200"/>
      <c r="I125" s="201"/>
      <c r="J125" s="150"/>
      <c r="K125" s="182"/>
      <c r="L125" s="182"/>
      <c r="M125" s="182"/>
      <c r="N125" s="200"/>
      <c r="O125" s="150"/>
    </row>
    <row r="126" spans="1:15" ht="15" customHeight="1" thickBot="1" x14ac:dyDescent="0.25">
      <c r="A126" s="118" t="str">
        <f>$A$70</f>
        <v>Nickel</v>
      </c>
      <c r="B126" s="177" t="str">
        <f t="shared" si="2"/>
        <v xml:space="preserve">      -</v>
      </c>
      <c r="C126" s="197" t="str">
        <f t="shared" si="4"/>
        <v xml:space="preserve">      -</v>
      </c>
      <c r="D126" s="178"/>
      <c r="E126" s="198" t="str">
        <f>IF(J34=0,"      -",IF(F70="      -",(EXP(0.846*(LN(J34))+0.0584)/1000),"      -"))</f>
        <v xml:space="preserve">      -</v>
      </c>
      <c r="F126" s="199" t="str">
        <f t="shared" si="3"/>
        <v xml:space="preserve">      -</v>
      </c>
      <c r="G126" s="180" t="str">
        <f t="shared" ref="G126:G127" si="6">IF(OR(B126="      -",C126="      -",E126="      -",F126=100,F126="      -"),"      -",IF(E126=0,"      -",(E126*(C126+B126)-(D126*C126))*8.34/(1-F126/100)))</f>
        <v xml:space="preserve">      -</v>
      </c>
      <c r="H126" s="200"/>
      <c r="I126" s="201"/>
      <c r="J126" s="150"/>
      <c r="K126" s="182"/>
      <c r="L126" s="182"/>
      <c r="M126" s="182"/>
      <c r="N126" s="200"/>
      <c r="O126" s="150"/>
    </row>
    <row r="127" spans="1:15" ht="15" customHeight="1" thickBot="1" x14ac:dyDescent="0.25">
      <c r="A127" s="118" t="str">
        <f>$A$71</f>
        <v>Selenium</v>
      </c>
      <c r="B127" s="177" t="str">
        <f t="shared" si="2"/>
        <v xml:space="preserve">      -</v>
      </c>
      <c r="C127" s="197" t="str">
        <f t="shared" si="4"/>
        <v xml:space="preserve">      -</v>
      </c>
      <c r="D127" s="178"/>
      <c r="E127" s="119">
        <f>IF(F71="      -",0.005,"      -")</f>
        <v>5.0000000000000001E-3</v>
      </c>
      <c r="F127" s="199" t="str">
        <f t="shared" si="3"/>
        <v xml:space="preserve">      -</v>
      </c>
      <c r="G127" s="180" t="str">
        <f t="shared" si="6"/>
        <v xml:space="preserve">      -</v>
      </c>
      <c r="H127" s="200"/>
      <c r="I127" s="201"/>
      <c r="J127" s="150"/>
      <c r="K127" s="182"/>
      <c r="L127" s="182"/>
      <c r="M127" s="182"/>
      <c r="N127" s="200"/>
      <c r="O127" s="150"/>
    </row>
    <row r="128" spans="1:15" ht="15" customHeight="1" thickBot="1" x14ac:dyDescent="0.25">
      <c r="A128" s="118" t="str">
        <f>$A$72</f>
        <v>Silver</v>
      </c>
      <c r="B128" s="177" t="str">
        <f t="shared" si="2"/>
        <v xml:space="preserve">      -</v>
      </c>
      <c r="C128" s="197" t="str">
        <f t="shared" si="4"/>
        <v xml:space="preserve">      -</v>
      </c>
      <c r="D128" s="178"/>
      <c r="E128" s="187"/>
      <c r="F128" s="199" t="str">
        <f t="shared" si="3"/>
        <v xml:space="preserve">      -</v>
      </c>
      <c r="G128" s="180" t="str">
        <f>IF(OR(B128="      -",C128="      -",E128=0,F128=100,F128="      -"),"      -",(E128*(C128+B128)-(D128*C128))*8.34/(1-F128/100))</f>
        <v xml:space="preserve">      -</v>
      </c>
      <c r="H128" s="200"/>
      <c r="I128" s="201"/>
      <c r="J128" s="150"/>
      <c r="K128" s="182"/>
      <c r="L128" s="182"/>
      <c r="M128" s="182"/>
      <c r="N128" s="200"/>
      <c r="O128" s="150"/>
    </row>
    <row r="129" spans="1:15" ht="15" customHeight="1" thickBot="1" x14ac:dyDescent="0.25">
      <c r="A129" s="118" t="str">
        <f>$A$73</f>
        <v>Zinc</v>
      </c>
      <c r="B129" s="177" t="str">
        <f t="shared" si="2"/>
        <v xml:space="preserve">      -</v>
      </c>
      <c r="C129" s="197" t="str">
        <f t="shared" si="4"/>
        <v xml:space="preserve">      -</v>
      </c>
      <c r="D129" s="178"/>
      <c r="E129" s="198" t="str">
        <f>IF(J34=0,"      -",IF(F73="      -",(EXP(0.8473*(LN(J34))+0.884)/1000),"      -"))</f>
        <v xml:space="preserve">      -</v>
      </c>
      <c r="F129" s="199" t="str">
        <f t="shared" si="3"/>
        <v xml:space="preserve">      -</v>
      </c>
      <c r="G129" s="180" t="str">
        <f>IF(OR(B129="      -",C129="      -",E129="      -",F129=100,F129="      -"),"      -",IF(E129=0,"      -",(E129*(C129+B129)-(D129*C129))*8.34/(1-F129/100)))</f>
        <v xml:space="preserve">      -</v>
      </c>
      <c r="H129" s="200"/>
      <c r="I129" s="201"/>
      <c r="J129" s="150"/>
      <c r="K129" s="182"/>
      <c r="L129" s="182"/>
      <c r="M129" s="182"/>
      <c r="N129" s="200"/>
      <c r="O129" s="150"/>
    </row>
    <row r="130" spans="1:15" ht="15" customHeight="1" thickBot="1" x14ac:dyDescent="0.25">
      <c r="A130" s="119" t="str">
        <f>$A$74</f>
        <v>Ammonia</v>
      </c>
      <c r="B130" s="177" t="str">
        <f t="shared" si="2"/>
        <v xml:space="preserve">      -</v>
      </c>
      <c r="C130" s="197" t="str">
        <f t="shared" si="4"/>
        <v xml:space="preserve">      -</v>
      </c>
      <c r="D130" s="178"/>
      <c r="E130" s="187"/>
      <c r="F130" s="199" t="str">
        <f t="shared" si="3"/>
        <v xml:space="preserve">      -</v>
      </c>
      <c r="G130" s="180" t="str">
        <f t="shared" ref="G130:G154" si="7">IF(OR(B130="      -",C130="      -",E130=0,F130=100,F130="      -"),"      -",(E130*(C130+B130)-(D130*C130))*8.34/(1-F130/100))</f>
        <v xml:space="preserve">      -</v>
      </c>
      <c r="H130" s="200"/>
      <c r="I130" s="201"/>
      <c r="J130" s="150"/>
      <c r="K130" s="182"/>
      <c r="L130" s="182"/>
      <c r="M130" s="182"/>
      <c r="N130" s="200"/>
      <c r="O130" s="150"/>
    </row>
    <row r="131" spans="1:15" ht="15" customHeight="1" thickBot="1" x14ac:dyDescent="0.25">
      <c r="A131" s="119" t="str">
        <f>$A$75</f>
        <v>BOD</v>
      </c>
      <c r="B131" s="186" t="str">
        <f t="shared" si="2"/>
        <v xml:space="preserve">      -</v>
      </c>
      <c r="C131" s="202" t="str">
        <f t="shared" si="4"/>
        <v xml:space="preserve">      -</v>
      </c>
      <c r="D131" s="187"/>
      <c r="E131" s="187"/>
      <c r="F131" s="203" t="str">
        <f t="shared" si="3"/>
        <v xml:space="preserve">      -</v>
      </c>
      <c r="G131" s="190" t="str">
        <f t="shared" si="7"/>
        <v xml:space="preserve">      -</v>
      </c>
      <c r="H131" s="200"/>
      <c r="I131" s="201"/>
      <c r="J131" s="150"/>
      <c r="K131" s="182"/>
      <c r="L131" s="182"/>
      <c r="M131" s="182"/>
      <c r="N131" s="200"/>
      <c r="O131" s="150"/>
    </row>
    <row r="132" spans="1:15" ht="15" customHeight="1" thickBot="1" x14ac:dyDescent="0.25">
      <c r="A132" s="119" t="str">
        <f>$A$76</f>
        <v>TSS</v>
      </c>
      <c r="B132" s="186" t="str">
        <f t="shared" si="2"/>
        <v xml:space="preserve">      -</v>
      </c>
      <c r="C132" s="202" t="str">
        <f t="shared" si="4"/>
        <v xml:space="preserve">      -</v>
      </c>
      <c r="D132" s="187"/>
      <c r="E132" s="187"/>
      <c r="F132" s="203" t="str">
        <f t="shared" si="3"/>
        <v xml:space="preserve">      -</v>
      </c>
      <c r="G132" s="190" t="str">
        <f t="shared" si="7"/>
        <v xml:space="preserve">      -</v>
      </c>
      <c r="H132" s="200"/>
      <c r="I132" s="201"/>
      <c r="J132" s="150"/>
      <c r="K132" s="182"/>
      <c r="L132" s="182"/>
      <c r="M132" s="182"/>
      <c r="N132" s="200"/>
      <c r="O132" s="150"/>
    </row>
    <row r="133" spans="1:15" ht="15" customHeight="1" thickBot="1" x14ac:dyDescent="0.25">
      <c r="A133" s="119" t="str">
        <f>$A$77</f>
        <v>Phosphorus (T)</v>
      </c>
      <c r="B133" s="387" t="str">
        <f t="shared" si="2"/>
        <v xml:space="preserve">      -</v>
      </c>
      <c r="C133" s="392" t="str">
        <f t="shared" si="4"/>
        <v xml:space="preserve">      -</v>
      </c>
      <c r="D133" s="234"/>
      <c r="E133" s="234"/>
      <c r="F133" s="393" t="str">
        <f t="shared" si="3"/>
        <v xml:space="preserve">      -</v>
      </c>
      <c r="G133" s="390" t="str">
        <f t="shared" si="7"/>
        <v xml:space="preserve">      -</v>
      </c>
      <c r="H133" s="200"/>
      <c r="I133" s="201"/>
      <c r="J133" s="150"/>
      <c r="K133" s="182"/>
      <c r="L133" s="182"/>
      <c r="M133" s="182"/>
      <c r="N133" s="200"/>
      <c r="O133" s="150"/>
    </row>
    <row r="134" spans="1:15" ht="15" customHeight="1" thickBot="1" x14ac:dyDescent="0.25">
      <c r="A134" s="118" t="str">
        <f>$A$78</f>
        <v>Nitrogen (T)</v>
      </c>
      <c r="B134" s="387" t="str">
        <f t="shared" si="2"/>
        <v xml:space="preserve">      -</v>
      </c>
      <c r="C134" s="392" t="str">
        <f t="shared" si="4"/>
        <v xml:space="preserve">      -</v>
      </c>
      <c r="D134" s="234"/>
      <c r="E134" s="234"/>
      <c r="F134" s="393" t="str">
        <f t="shared" si="3"/>
        <v xml:space="preserve">      -</v>
      </c>
      <c r="G134" s="390" t="str">
        <f t="shared" si="7"/>
        <v xml:space="preserve">      -</v>
      </c>
      <c r="H134" s="200"/>
      <c r="I134" s="201"/>
      <c r="J134" s="150"/>
      <c r="K134" s="182"/>
      <c r="L134" s="182"/>
      <c r="M134" s="182"/>
      <c r="N134" s="200"/>
      <c r="O134" s="150"/>
    </row>
    <row r="135" spans="1:15" ht="15" customHeight="1" thickBot="1" x14ac:dyDescent="0.25">
      <c r="A135" s="118" t="str">
        <f>$A$79</f>
        <v>Beryllium</v>
      </c>
      <c r="B135" s="177" t="str">
        <f t="shared" si="2"/>
        <v xml:space="preserve">      -</v>
      </c>
      <c r="C135" s="197" t="str">
        <f t="shared" si="4"/>
        <v xml:space="preserve">      -</v>
      </c>
      <c r="D135" s="178"/>
      <c r="E135" s="178"/>
      <c r="F135" s="199" t="str">
        <f t="shared" si="3"/>
        <v xml:space="preserve">      -</v>
      </c>
      <c r="G135" s="180" t="str">
        <f t="shared" si="7"/>
        <v xml:space="preserve">      -</v>
      </c>
      <c r="H135" s="200"/>
      <c r="I135" s="201"/>
      <c r="J135" s="150"/>
      <c r="K135" s="182"/>
      <c r="L135" s="182"/>
      <c r="M135" s="182"/>
      <c r="N135" s="200"/>
      <c r="O135" s="150"/>
    </row>
    <row r="136" spans="1:15" ht="15" customHeight="1" thickBot="1" x14ac:dyDescent="0.25">
      <c r="A136" s="118" t="str">
        <f>IF($A$80="","",$A$80)</f>
        <v/>
      </c>
      <c r="B136" s="177" t="str">
        <f t="shared" si="2"/>
        <v xml:space="preserve">      -</v>
      </c>
      <c r="C136" s="197" t="str">
        <f t="shared" si="4"/>
        <v xml:space="preserve">      -</v>
      </c>
      <c r="D136" s="178"/>
      <c r="E136" s="178"/>
      <c r="F136" s="199" t="str">
        <f t="shared" si="3"/>
        <v xml:space="preserve">      -</v>
      </c>
      <c r="G136" s="180" t="str">
        <f t="shared" si="7"/>
        <v xml:space="preserve">      -</v>
      </c>
      <c r="H136" s="200"/>
      <c r="I136" s="201"/>
      <c r="J136" s="150"/>
      <c r="K136" s="182"/>
      <c r="L136" s="182"/>
      <c r="M136" s="182"/>
      <c r="N136" s="200"/>
      <c r="O136" s="150"/>
    </row>
    <row r="137" spans="1:15" ht="15" customHeight="1" thickBot="1" x14ac:dyDescent="0.25">
      <c r="A137" s="118" t="str">
        <f>IF($A$81="","",$A$81)</f>
        <v/>
      </c>
      <c r="B137" s="177" t="str">
        <f t="shared" si="2"/>
        <v xml:space="preserve">      -</v>
      </c>
      <c r="C137" s="197" t="str">
        <f t="shared" si="4"/>
        <v xml:space="preserve">      -</v>
      </c>
      <c r="D137" s="178"/>
      <c r="E137" s="178"/>
      <c r="F137" s="199" t="str">
        <f t="shared" si="3"/>
        <v xml:space="preserve">      -</v>
      </c>
      <c r="G137" s="180" t="str">
        <f t="shared" si="7"/>
        <v xml:space="preserve">      -</v>
      </c>
      <c r="H137" s="200"/>
      <c r="I137" s="201"/>
      <c r="J137" s="150"/>
      <c r="K137" s="182"/>
      <c r="L137" s="182"/>
      <c r="M137" s="182"/>
      <c r="N137" s="200"/>
      <c r="O137" s="150"/>
    </row>
    <row r="138" spans="1:15" ht="15" customHeight="1" thickBot="1" x14ac:dyDescent="0.25">
      <c r="A138" s="118" t="str">
        <f>IF($A$82="","",$A$82)</f>
        <v/>
      </c>
      <c r="B138" s="177" t="str">
        <f t="shared" si="2"/>
        <v xml:space="preserve">      -</v>
      </c>
      <c r="C138" s="197" t="str">
        <f t="shared" si="4"/>
        <v xml:space="preserve">      -</v>
      </c>
      <c r="D138" s="178"/>
      <c r="E138" s="178"/>
      <c r="F138" s="199" t="str">
        <f t="shared" si="3"/>
        <v xml:space="preserve">      -</v>
      </c>
      <c r="G138" s="180" t="str">
        <f t="shared" si="7"/>
        <v xml:space="preserve">      -</v>
      </c>
      <c r="H138" s="200"/>
      <c r="I138" s="201"/>
      <c r="J138" s="150"/>
      <c r="K138" s="182"/>
      <c r="L138" s="182"/>
      <c r="M138" s="182"/>
      <c r="N138" s="200"/>
      <c r="O138" s="150"/>
    </row>
    <row r="139" spans="1:15" ht="15" customHeight="1" thickBot="1" x14ac:dyDescent="0.25">
      <c r="A139" s="118" t="str">
        <f>IF($A$83="","",$A$83)</f>
        <v/>
      </c>
      <c r="B139" s="177" t="str">
        <f t="shared" si="2"/>
        <v xml:space="preserve">      -</v>
      </c>
      <c r="C139" s="197" t="str">
        <f t="shared" si="4"/>
        <v xml:space="preserve">      -</v>
      </c>
      <c r="D139" s="178"/>
      <c r="E139" s="178"/>
      <c r="F139" s="199" t="str">
        <f t="shared" si="3"/>
        <v xml:space="preserve">      -</v>
      </c>
      <c r="G139" s="180" t="str">
        <f t="shared" si="7"/>
        <v xml:space="preserve">      -</v>
      </c>
      <c r="H139" s="200"/>
      <c r="I139" s="201"/>
      <c r="J139" s="150"/>
      <c r="K139" s="182"/>
      <c r="L139" s="182"/>
      <c r="M139" s="182"/>
      <c r="N139" s="200"/>
      <c r="O139" s="150"/>
    </row>
    <row r="140" spans="1:15" ht="15" customHeight="1" thickBot="1" x14ac:dyDescent="0.25">
      <c r="A140" s="118" t="str">
        <f>IF($A$84="","",$A$84)</f>
        <v/>
      </c>
      <c r="B140" s="177" t="str">
        <f t="shared" si="2"/>
        <v xml:space="preserve">      -</v>
      </c>
      <c r="C140" s="197" t="str">
        <f t="shared" si="4"/>
        <v xml:space="preserve">      -</v>
      </c>
      <c r="D140" s="178"/>
      <c r="E140" s="178"/>
      <c r="F140" s="199" t="str">
        <f t="shared" si="3"/>
        <v xml:space="preserve">      -</v>
      </c>
      <c r="G140" s="180" t="str">
        <f t="shared" si="7"/>
        <v xml:space="preserve">      -</v>
      </c>
      <c r="H140" s="200"/>
      <c r="I140" s="201"/>
      <c r="J140" s="150"/>
      <c r="K140" s="182"/>
      <c r="L140" s="182"/>
      <c r="M140" s="182"/>
      <c r="N140" s="200"/>
      <c r="O140" s="150"/>
    </row>
    <row r="141" spans="1:15" ht="15" customHeight="1" thickBot="1" x14ac:dyDescent="0.25">
      <c r="A141" s="118" t="str">
        <f>IF($A$85="","",$A$85)</f>
        <v/>
      </c>
      <c r="B141" s="177" t="str">
        <f t="shared" si="2"/>
        <v xml:space="preserve">      -</v>
      </c>
      <c r="C141" s="197" t="str">
        <f t="shared" si="4"/>
        <v xml:space="preserve">      -</v>
      </c>
      <c r="D141" s="178"/>
      <c r="E141" s="178"/>
      <c r="F141" s="199" t="str">
        <f t="shared" si="3"/>
        <v xml:space="preserve">      -</v>
      </c>
      <c r="G141" s="180" t="str">
        <f t="shared" si="7"/>
        <v xml:space="preserve">      -</v>
      </c>
      <c r="H141" s="200"/>
      <c r="I141" s="201"/>
      <c r="J141" s="150"/>
      <c r="K141" s="182"/>
      <c r="L141" s="182"/>
      <c r="M141" s="182"/>
      <c r="N141" s="200"/>
      <c r="O141" s="150"/>
    </row>
    <row r="142" spans="1:15" ht="15" customHeight="1" thickBot="1" x14ac:dyDescent="0.25">
      <c r="A142" s="118" t="str">
        <f>IF($A$86="","",$A$86)</f>
        <v/>
      </c>
      <c r="B142" s="177" t="str">
        <f t="shared" si="2"/>
        <v xml:space="preserve">      -</v>
      </c>
      <c r="C142" s="197" t="str">
        <f t="shared" si="4"/>
        <v xml:space="preserve">      -</v>
      </c>
      <c r="D142" s="178"/>
      <c r="E142" s="178"/>
      <c r="F142" s="199" t="str">
        <f t="shared" si="3"/>
        <v xml:space="preserve">      -</v>
      </c>
      <c r="G142" s="180" t="str">
        <f t="shared" si="7"/>
        <v xml:space="preserve">      -</v>
      </c>
      <c r="H142" s="200"/>
      <c r="I142" s="201"/>
      <c r="J142" s="150"/>
      <c r="K142" s="182"/>
      <c r="L142" s="182"/>
      <c r="M142" s="182"/>
      <c r="N142" s="200"/>
      <c r="O142" s="150"/>
    </row>
    <row r="143" spans="1:15" ht="15" customHeight="1" thickBot="1" x14ac:dyDescent="0.25">
      <c r="A143" s="118" t="str">
        <f>IF($A$87="","",$A$87)</f>
        <v/>
      </c>
      <c r="B143" s="177" t="str">
        <f t="shared" si="2"/>
        <v xml:space="preserve">      -</v>
      </c>
      <c r="C143" s="197" t="str">
        <f t="shared" si="4"/>
        <v xml:space="preserve">      -</v>
      </c>
      <c r="D143" s="178"/>
      <c r="E143" s="178"/>
      <c r="F143" s="199" t="str">
        <f t="shared" si="3"/>
        <v xml:space="preserve">      -</v>
      </c>
      <c r="G143" s="180" t="str">
        <f t="shared" si="7"/>
        <v xml:space="preserve">      -</v>
      </c>
      <c r="H143" s="200"/>
      <c r="I143" s="201"/>
      <c r="J143" s="150"/>
      <c r="K143" s="182"/>
      <c r="L143" s="182"/>
      <c r="M143" s="182"/>
      <c r="N143" s="200"/>
      <c r="O143" s="150"/>
    </row>
    <row r="144" spans="1:15" ht="15" customHeight="1" thickBot="1" x14ac:dyDescent="0.25">
      <c r="A144" s="118" t="str">
        <f>IF($A$88="","",$A$88)</f>
        <v/>
      </c>
      <c r="B144" s="177" t="str">
        <f t="shared" si="2"/>
        <v xml:space="preserve">      -</v>
      </c>
      <c r="C144" s="197" t="str">
        <f t="shared" si="4"/>
        <v xml:space="preserve">      -</v>
      </c>
      <c r="D144" s="178"/>
      <c r="E144" s="178"/>
      <c r="F144" s="199" t="str">
        <f t="shared" si="3"/>
        <v xml:space="preserve">      -</v>
      </c>
      <c r="G144" s="180" t="str">
        <f t="shared" si="7"/>
        <v xml:space="preserve">      -</v>
      </c>
      <c r="H144" s="200"/>
      <c r="I144" s="201"/>
      <c r="J144" s="150"/>
      <c r="K144" s="182"/>
      <c r="L144" s="182"/>
      <c r="M144" s="182"/>
      <c r="N144" s="200"/>
      <c r="O144" s="150"/>
    </row>
    <row r="145" spans="1:15" ht="15" customHeight="1" thickBot="1" x14ac:dyDescent="0.25">
      <c r="A145" s="118" t="str">
        <f>IF($A$89="","",$A$89)</f>
        <v/>
      </c>
      <c r="B145" s="177" t="str">
        <f t="shared" si="2"/>
        <v xml:space="preserve">      -</v>
      </c>
      <c r="C145" s="197" t="str">
        <f t="shared" si="4"/>
        <v xml:space="preserve">      -</v>
      </c>
      <c r="D145" s="178"/>
      <c r="E145" s="178"/>
      <c r="F145" s="199" t="str">
        <f t="shared" si="3"/>
        <v xml:space="preserve">      -</v>
      </c>
      <c r="G145" s="180" t="str">
        <f t="shared" si="7"/>
        <v xml:space="preserve">      -</v>
      </c>
      <c r="H145" s="200"/>
      <c r="I145" s="201"/>
      <c r="J145" s="150"/>
      <c r="K145" s="182"/>
      <c r="L145" s="182"/>
      <c r="M145" s="182"/>
      <c r="N145" s="200"/>
      <c r="O145" s="150"/>
    </row>
    <row r="146" spans="1:15" ht="15" customHeight="1" thickBot="1" x14ac:dyDescent="0.25">
      <c r="A146" s="118" t="str">
        <f>IF($A$90="","",$A$90)</f>
        <v/>
      </c>
      <c r="B146" s="177" t="str">
        <f t="shared" si="2"/>
        <v xml:space="preserve">      -</v>
      </c>
      <c r="C146" s="197" t="str">
        <f t="shared" si="4"/>
        <v xml:space="preserve">      -</v>
      </c>
      <c r="D146" s="178"/>
      <c r="E146" s="178"/>
      <c r="F146" s="199" t="str">
        <f t="shared" si="3"/>
        <v xml:space="preserve">      -</v>
      </c>
      <c r="G146" s="180" t="str">
        <f t="shared" si="7"/>
        <v xml:space="preserve">      -</v>
      </c>
      <c r="H146" s="200"/>
      <c r="I146" s="201"/>
      <c r="J146" s="150"/>
      <c r="K146" s="182"/>
      <c r="L146" s="182"/>
      <c r="M146" s="182"/>
      <c r="N146" s="200"/>
      <c r="O146" s="150"/>
    </row>
    <row r="147" spans="1:15" ht="15" customHeight="1" thickBot="1" x14ac:dyDescent="0.25">
      <c r="A147" s="118" t="str">
        <f>IF($A$91="","",$A$91)</f>
        <v/>
      </c>
      <c r="B147" s="177" t="str">
        <f t="shared" si="2"/>
        <v xml:space="preserve">      -</v>
      </c>
      <c r="C147" s="197" t="str">
        <f t="shared" si="4"/>
        <v xml:space="preserve">      -</v>
      </c>
      <c r="D147" s="178"/>
      <c r="E147" s="178"/>
      <c r="F147" s="199" t="str">
        <f t="shared" si="3"/>
        <v xml:space="preserve">      -</v>
      </c>
      <c r="G147" s="180" t="str">
        <f t="shared" si="7"/>
        <v xml:space="preserve">      -</v>
      </c>
      <c r="H147" s="200"/>
      <c r="I147" s="201"/>
      <c r="J147" s="150"/>
      <c r="K147" s="182"/>
      <c r="L147" s="182"/>
      <c r="M147" s="182"/>
      <c r="N147" s="200"/>
      <c r="O147" s="150"/>
    </row>
    <row r="148" spans="1:15" ht="15" customHeight="1" thickBot="1" x14ac:dyDescent="0.25">
      <c r="A148" s="118" t="str">
        <f>IF($A$92="","",$A$92)</f>
        <v/>
      </c>
      <c r="B148" s="177" t="str">
        <f t="shared" si="2"/>
        <v xml:space="preserve">      -</v>
      </c>
      <c r="C148" s="197" t="str">
        <f t="shared" si="4"/>
        <v xml:space="preserve">      -</v>
      </c>
      <c r="D148" s="178"/>
      <c r="E148" s="178"/>
      <c r="F148" s="199" t="str">
        <f t="shared" si="3"/>
        <v xml:space="preserve">      -</v>
      </c>
      <c r="G148" s="180" t="str">
        <f t="shared" si="7"/>
        <v xml:space="preserve">      -</v>
      </c>
      <c r="H148" s="200"/>
      <c r="I148" s="201"/>
      <c r="J148" s="150"/>
      <c r="K148" s="182"/>
      <c r="L148" s="182"/>
      <c r="M148" s="182"/>
      <c r="N148" s="200"/>
      <c r="O148" s="150"/>
    </row>
    <row r="149" spans="1:15" ht="15" customHeight="1" thickBot="1" x14ac:dyDescent="0.25">
      <c r="A149" s="118" t="str">
        <f>IF($A$93="","",$A$93)</f>
        <v/>
      </c>
      <c r="B149" s="177" t="str">
        <f t="shared" si="2"/>
        <v xml:space="preserve">      -</v>
      </c>
      <c r="C149" s="197" t="str">
        <f t="shared" si="4"/>
        <v xml:space="preserve">      -</v>
      </c>
      <c r="D149" s="178"/>
      <c r="E149" s="178"/>
      <c r="F149" s="199" t="str">
        <f t="shared" si="3"/>
        <v xml:space="preserve">      -</v>
      </c>
      <c r="G149" s="180" t="str">
        <f t="shared" si="7"/>
        <v xml:space="preserve">      -</v>
      </c>
      <c r="H149" s="200"/>
      <c r="I149" s="201"/>
      <c r="J149" s="150"/>
      <c r="K149" s="182"/>
      <c r="L149" s="182"/>
      <c r="M149" s="182"/>
      <c r="N149" s="200"/>
      <c r="O149" s="150"/>
    </row>
    <row r="150" spans="1:15" ht="15" customHeight="1" thickBot="1" x14ac:dyDescent="0.25">
      <c r="A150" s="118" t="str">
        <f>IF($A$94="","",$A$94)</f>
        <v/>
      </c>
      <c r="B150" s="177" t="str">
        <f t="shared" si="2"/>
        <v xml:space="preserve">      -</v>
      </c>
      <c r="C150" s="197" t="str">
        <f t="shared" si="4"/>
        <v xml:space="preserve">      -</v>
      </c>
      <c r="D150" s="178"/>
      <c r="E150" s="178"/>
      <c r="F150" s="199" t="str">
        <f t="shared" si="3"/>
        <v xml:space="preserve">      -</v>
      </c>
      <c r="G150" s="180" t="str">
        <f t="shared" si="7"/>
        <v xml:space="preserve">      -</v>
      </c>
      <c r="H150" s="200"/>
      <c r="I150" s="201"/>
      <c r="J150" s="150"/>
      <c r="K150" s="182"/>
      <c r="L150" s="182"/>
      <c r="M150" s="182"/>
      <c r="N150" s="200"/>
      <c r="O150" s="150"/>
    </row>
    <row r="151" spans="1:15" ht="15" customHeight="1" thickBot="1" x14ac:dyDescent="0.25">
      <c r="A151" s="118" t="str">
        <f>IF($A$95="","",$A$95)</f>
        <v/>
      </c>
      <c r="B151" s="177" t="str">
        <f t="shared" si="2"/>
        <v xml:space="preserve">      -</v>
      </c>
      <c r="C151" s="197" t="str">
        <f t="shared" si="4"/>
        <v xml:space="preserve">      -</v>
      </c>
      <c r="D151" s="178"/>
      <c r="E151" s="178"/>
      <c r="F151" s="199" t="str">
        <f t="shared" si="3"/>
        <v xml:space="preserve">      -</v>
      </c>
      <c r="G151" s="180" t="str">
        <f t="shared" si="7"/>
        <v xml:space="preserve">      -</v>
      </c>
      <c r="H151" s="200"/>
      <c r="I151" s="201"/>
      <c r="J151" s="150"/>
      <c r="K151" s="182"/>
      <c r="L151" s="182"/>
      <c r="M151" s="182"/>
      <c r="N151" s="200"/>
      <c r="O151" s="150"/>
    </row>
    <row r="152" spans="1:15" ht="15" customHeight="1" thickBot="1" x14ac:dyDescent="0.25">
      <c r="A152" s="118" t="str">
        <f>IF($A$96="","",$A$96)</f>
        <v/>
      </c>
      <c r="B152" s="177" t="str">
        <f t="shared" si="2"/>
        <v xml:space="preserve">      -</v>
      </c>
      <c r="C152" s="197" t="str">
        <f t="shared" si="4"/>
        <v xml:space="preserve">      -</v>
      </c>
      <c r="D152" s="178"/>
      <c r="E152" s="178"/>
      <c r="F152" s="199" t="str">
        <f t="shared" si="3"/>
        <v xml:space="preserve">      -</v>
      </c>
      <c r="G152" s="180" t="str">
        <f t="shared" si="7"/>
        <v xml:space="preserve">      -</v>
      </c>
      <c r="H152" s="200"/>
      <c r="I152" s="201"/>
      <c r="J152" s="150"/>
      <c r="K152" s="182"/>
      <c r="L152" s="182"/>
      <c r="M152" s="182"/>
      <c r="N152" s="200"/>
      <c r="O152" s="150"/>
    </row>
    <row r="153" spans="1:15" ht="15" customHeight="1" thickBot="1" x14ac:dyDescent="0.25">
      <c r="A153" s="118" t="str">
        <f>IF($A$97="","",$A$97)</f>
        <v/>
      </c>
      <c r="B153" s="177" t="str">
        <f t="shared" si="2"/>
        <v xml:space="preserve">      -</v>
      </c>
      <c r="C153" s="197" t="str">
        <f t="shared" si="4"/>
        <v xml:space="preserve">      -</v>
      </c>
      <c r="D153" s="178"/>
      <c r="E153" s="178"/>
      <c r="F153" s="199" t="str">
        <f t="shared" si="3"/>
        <v xml:space="preserve">      -</v>
      </c>
      <c r="G153" s="180" t="str">
        <f t="shared" si="7"/>
        <v xml:space="preserve">      -</v>
      </c>
      <c r="H153" s="200"/>
      <c r="I153" s="201"/>
      <c r="J153" s="150"/>
      <c r="K153" s="182"/>
      <c r="L153" s="182"/>
      <c r="M153" s="182"/>
      <c r="N153" s="200"/>
      <c r="O153" s="150"/>
    </row>
    <row r="154" spans="1:15" ht="15" customHeight="1" thickBot="1" x14ac:dyDescent="0.25">
      <c r="A154" s="118" t="str">
        <f>IF($A$98="","",$A$98)</f>
        <v/>
      </c>
      <c r="B154" s="177" t="str">
        <f t="shared" si="2"/>
        <v xml:space="preserve">      -</v>
      </c>
      <c r="C154" s="197" t="str">
        <f t="shared" si="4"/>
        <v xml:space="preserve">      -</v>
      </c>
      <c r="D154" s="178"/>
      <c r="E154" s="178"/>
      <c r="F154" s="199" t="str">
        <f t="shared" si="3"/>
        <v xml:space="preserve">      -</v>
      </c>
      <c r="G154" s="180" t="str">
        <f t="shared" si="7"/>
        <v xml:space="preserve">      -</v>
      </c>
      <c r="H154" s="200"/>
      <c r="I154" s="201"/>
      <c r="J154" s="150"/>
      <c r="K154" s="182"/>
      <c r="L154" s="182"/>
      <c r="M154" s="182"/>
      <c r="N154" s="200"/>
      <c r="O154" s="150"/>
    </row>
    <row r="155" spans="1:15" ht="15" customHeight="1" x14ac:dyDescent="0.2">
      <c r="A155" s="204"/>
      <c r="B155" s="205"/>
      <c r="C155" s="205"/>
      <c r="D155" s="205"/>
      <c r="E155" s="206"/>
      <c r="F155" s="205"/>
      <c r="G155" s="207"/>
      <c r="H155" s="200"/>
      <c r="I155" s="201"/>
      <c r="J155" s="182"/>
      <c r="K155" s="182"/>
      <c r="L155" s="182"/>
      <c r="M155" s="182"/>
      <c r="N155" s="200"/>
    </row>
    <row r="156" spans="1:15" ht="15" customHeight="1" x14ac:dyDescent="0.2">
      <c r="A156" s="121" t="s">
        <v>0</v>
      </c>
      <c r="B156" s="184" t="s">
        <v>638</v>
      </c>
    </row>
    <row r="157" spans="1:15" ht="15" customHeight="1" x14ac:dyDescent="0.2">
      <c r="A157" s="121" t="s">
        <v>2</v>
      </c>
      <c r="B157" s="121" t="s">
        <v>643</v>
      </c>
    </row>
    <row r="158" spans="1:15" ht="15" customHeight="1" x14ac:dyDescent="0.2">
      <c r="A158" s="121" t="s">
        <v>25</v>
      </c>
      <c r="B158" s="156" t="s">
        <v>210</v>
      </c>
    </row>
    <row r="159" spans="1:15" ht="15" customHeight="1" x14ac:dyDescent="0.2">
      <c r="A159" s="121" t="s">
        <v>21</v>
      </c>
      <c r="B159" s="184" t="s">
        <v>644</v>
      </c>
    </row>
    <row r="160" spans="1:15" ht="15" customHeight="1" x14ac:dyDescent="0.2">
      <c r="A160" s="121" t="s">
        <v>20</v>
      </c>
      <c r="B160" s="159" t="s">
        <v>316</v>
      </c>
    </row>
    <row r="161" spans="1:15" ht="15" customHeight="1" x14ac:dyDescent="0.2">
      <c r="A161" s="121" t="s">
        <v>443</v>
      </c>
      <c r="B161" s="184" t="s">
        <v>452</v>
      </c>
    </row>
    <row r="162" spans="1:15" ht="15" customHeight="1" x14ac:dyDescent="0.2">
      <c r="A162" s="121" t="s">
        <v>444</v>
      </c>
      <c r="B162" s="156" t="s">
        <v>120</v>
      </c>
    </row>
    <row r="163" spans="1:15" ht="15" customHeight="1" x14ac:dyDescent="0.2">
      <c r="A163" s="121" t="s">
        <v>24</v>
      </c>
      <c r="B163" s="156" t="s">
        <v>39</v>
      </c>
    </row>
    <row r="164" spans="1:15" ht="15" customHeight="1" x14ac:dyDescent="0.2">
      <c r="A164" s="208"/>
      <c r="B164" s="156"/>
    </row>
    <row r="165" spans="1:15" ht="15" customHeight="1" x14ac:dyDescent="0.2"/>
    <row r="166" spans="1:15" ht="15" customHeight="1" x14ac:dyDescent="0.2">
      <c r="A166" s="156"/>
      <c r="B166" s="159"/>
    </row>
    <row r="167" spans="1:15" ht="15" customHeight="1" x14ac:dyDescent="0.2">
      <c r="B167" s="122" t="s">
        <v>497</v>
      </c>
      <c r="D167" s="122"/>
      <c r="E167" s="122"/>
      <c r="F167" s="122"/>
    </row>
    <row r="168" spans="1:15" ht="15" customHeight="1" thickBot="1" x14ac:dyDescent="0.25">
      <c r="C168" s="122"/>
      <c r="D168" s="122"/>
      <c r="E168" s="122"/>
      <c r="F168" s="122"/>
    </row>
    <row r="169" spans="1:15" ht="15" customHeight="1" x14ac:dyDescent="0.2">
      <c r="B169" s="166" t="s">
        <v>111</v>
      </c>
      <c r="C169" s="167"/>
      <c r="D169" s="167"/>
      <c r="E169" s="167"/>
      <c r="F169" s="167"/>
      <c r="G169" s="136" t="s">
        <v>112</v>
      </c>
      <c r="H169" s="150"/>
      <c r="I169" s="150"/>
      <c r="J169" s="150"/>
      <c r="K169" s="150"/>
      <c r="L169" s="158"/>
      <c r="M169" s="150"/>
      <c r="N169" s="150"/>
    </row>
    <row r="170" spans="1:15" ht="15" customHeight="1" thickBot="1" x14ac:dyDescent="0.25">
      <c r="B170" s="169"/>
      <c r="G170" s="141" t="s">
        <v>113</v>
      </c>
      <c r="H170" s="150"/>
      <c r="I170" s="150"/>
      <c r="J170" s="150"/>
      <c r="K170" s="150"/>
      <c r="L170" s="150"/>
      <c r="M170" s="150"/>
      <c r="N170" s="150"/>
    </row>
    <row r="171" spans="1:15" ht="15" customHeight="1" x14ac:dyDescent="0.2">
      <c r="A171" s="172"/>
      <c r="B171" s="173" t="s">
        <v>34</v>
      </c>
      <c r="C171" s="173" t="s">
        <v>61</v>
      </c>
      <c r="D171" s="173" t="s">
        <v>79</v>
      </c>
      <c r="E171" s="173" t="s">
        <v>167</v>
      </c>
      <c r="F171" s="173" t="s">
        <v>57</v>
      </c>
      <c r="G171" s="136" t="s">
        <v>40</v>
      </c>
      <c r="H171" s="158"/>
      <c r="I171" s="158"/>
      <c r="J171" s="150"/>
      <c r="K171" s="158"/>
      <c r="L171" s="158"/>
      <c r="M171" s="158"/>
      <c r="N171" s="158"/>
      <c r="O171" s="150"/>
    </row>
    <row r="172" spans="1:15" ht="15" customHeight="1" x14ac:dyDescent="0.2">
      <c r="A172" s="175" t="s">
        <v>7</v>
      </c>
      <c r="B172" s="175" t="s">
        <v>35</v>
      </c>
      <c r="C172" s="175" t="s">
        <v>62</v>
      </c>
      <c r="D172" s="175" t="s">
        <v>67</v>
      </c>
      <c r="E172" s="175" t="s">
        <v>97</v>
      </c>
      <c r="F172" s="175" t="s">
        <v>58</v>
      </c>
      <c r="G172" s="139" t="s">
        <v>455</v>
      </c>
      <c r="H172" s="158"/>
      <c r="I172" s="158"/>
      <c r="J172" s="150"/>
      <c r="K172" s="158"/>
      <c r="L172" s="158"/>
      <c r="M172" s="158"/>
      <c r="N172" s="158"/>
      <c r="O172" s="150"/>
    </row>
    <row r="173" spans="1:15" ht="15" customHeight="1" x14ac:dyDescent="0.2">
      <c r="A173" s="169"/>
      <c r="B173" s="175" t="s">
        <v>36</v>
      </c>
      <c r="C173" s="175" t="s">
        <v>36</v>
      </c>
      <c r="D173" s="175" t="s">
        <v>68</v>
      </c>
      <c r="E173" s="175" t="s">
        <v>68</v>
      </c>
      <c r="F173" s="175" t="s">
        <v>59</v>
      </c>
      <c r="G173" s="139" t="s">
        <v>43</v>
      </c>
      <c r="H173" s="158"/>
      <c r="I173" s="158"/>
      <c r="J173" s="150"/>
      <c r="K173" s="158"/>
      <c r="L173" s="158"/>
      <c r="M173" s="158"/>
      <c r="N173" s="158"/>
      <c r="O173" s="150"/>
    </row>
    <row r="174" spans="1:15" ht="15" customHeight="1" thickBot="1" x14ac:dyDescent="0.25">
      <c r="A174" s="169"/>
      <c r="B174" s="175" t="s">
        <v>37</v>
      </c>
      <c r="C174" s="175" t="s">
        <v>4</v>
      </c>
      <c r="D174" s="175" t="s">
        <v>25</v>
      </c>
      <c r="E174" s="175" t="s">
        <v>78</v>
      </c>
      <c r="F174" s="175" t="s">
        <v>60</v>
      </c>
      <c r="G174" s="141" t="s">
        <v>445</v>
      </c>
      <c r="H174" s="158"/>
      <c r="I174" s="158"/>
      <c r="J174" s="150"/>
      <c r="K174" s="158"/>
      <c r="L174" s="158"/>
      <c r="M174" s="158"/>
      <c r="N174" s="158"/>
      <c r="O174" s="150"/>
    </row>
    <row r="175" spans="1:15" ht="15" customHeight="1" thickBot="1" x14ac:dyDescent="0.25">
      <c r="A175" s="118" t="str">
        <f>$A$62</f>
        <v>Arsenic</v>
      </c>
      <c r="B175" s="177" t="str">
        <f t="shared" ref="B175:B211" si="8">IF($B$34="","      -",$B$34)</f>
        <v xml:space="preserve">      -</v>
      </c>
      <c r="C175" s="197" t="str">
        <f>$G$34</f>
        <v xml:space="preserve">      -</v>
      </c>
      <c r="D175" s="118">
        <f>$D118</f>
        <v>0</v>
      </c>
      <c r="E175" s="198">
        <f>IF(F62="      -",0.34,"      -")</f>
        <v>0.34</v>
      </c>
      <c r="F175" s="199" t="str">
        <f t="shared" ref="F175:F211" si="9">$E62</f>
        <v xml:space="preserve">      -</v>
      </c>
      <c r="G175" s="180" t="str">
        <f t="shared" ref="G175:G176" si="10">IF(OR(B175="      -",C175="      -",E175="      -",F175=100,F175="      -"),"      -",IF(E175=0,"      -",(E175*(C175+B175)-(D175*C175))*8.34/(1-F175/100)))</f>
        <v xml:space="preserve">      -</v>
      </c>
      <c r="H175" s="200"/>
      <c r="I175" s="201"/>
      <c r="J175" s="150"/>
      <c r="K175" s="182"/>
      <c r="L175" s="182"/>
      <c r="M175" s="182"/>
      <c r="N175" s="200"/>
      <c r="O175" s="150"/>
    </row>
    <row r="176" spans="1:15" ht="15" customHeight="1" thickBot="1" x14ac:dyDescent="0.25">
      <c r="A176" s="118" t="str">
        <f>$A$63</f>
        <v>Cadmium</v>
      </c>
      <c r="B176" s="177" t="str">
        <f t="shared" si="8"/>
        <v xml:space="preserve">      -</v>
      </c>
      <c r="C176" s="197" t="str">
        <f t="shared" ref="C176:C211" si="11">$G$34</f>
        <v xml:space="preserve">      -</v>
      </c>
      <c r="D176" s="118">
        <f t="shared" ref="D176:D211" si="12">$D119</f>
        <v>0</v>
      </c>
      <c r="E176" s="198" t="str">
        <f>IF(J34=0,"      -",IF(F63="      -",(EXP(1.0166*(LN(J34))-3.924)/1000),"      -"))</f>
        <v xml:space="preserve">      -</v>
      </c>
      <c r="F176" s="199" t="str">
        <f t="shared" si="9"/>
        <v xml:space="preserve">      -</v>
      </c>
      <c r="G176" s="180" t="str">
        <f t="shared" si="10"/>
        <v xml:space="preserve">      -</v>
      </c>
      <c r="H176" s="200"/>
      <c r="I176" s="201"/>
      <c r="J176" s="150"/>
      <c r="K176" s="182"/>
      <c r="L176" s="182"/>
      <c r="M176" s="182"/>
      <c r="N176" s="200"/>
      <c r="O176" s="150"/>
    </row>
    <row r="177" spans="1:15" ht="15" customHeight="1" thickBot="1" x14ac:dyDescent="0.25">
      <c r="A177" s="118" t="str">
        <f>$A$64</f>
        <v>Chromium</v>
      </c>
      <c r="B177" s="177" t="str">
        <f t="shared" si="8"/>
        <v xml:space="preserve">      -</v>
      </c>
      <c r="C177" s="197" t="str">
        <f t="shared" si="11"/>
        <v xml:space="preserve">      -</v>
      </c>
      <c r="D177" s="118">
        <f t="shared" si="12"/>
        <v>0</v>
      </c>
      <c r="E177" s="178"/>
      <c r="F177" s="199" t="str">
        <f t="shared" si="9"/>
        <v xml:space="preserve">      -</v>
      </c>
      <c r="G177" s="180" t="str">
        <f>IF(OR(B177="      -",C177="      -",E177=0,F177=100,F177="      -"),"      -",(E177*(C177+B177)-(D177*C177))*8.34/(1-F177/100))</f>
        <v xml:space="preserve">      -</v>
      </c>
      <c r="H177" s="200"/>
      <c r="I177" s="201"/>
      <c r="J177" s="150"/>
      <c r="K177" s="182"/>
      <c r="L177" s="182"/>
      <c r="M177" s="182"/>
      <c r="N177" s="200"/>
      <c r="O177" s="150"/>
    </row>
    <row r="178" spans="1:15" ht="15" customHeight="1" thickBot="1" x14ac:dyDescent="0.25">
      <c r="A178" s="118" t="str">
        <f>$A$65</f>
        <v>Copper</v>
      </c>
      <c r="B178" s="177" t="str">
        <f t="shared" si="8"/>
        <v xml:space="preserve">      -</v>
      </c>
      <c r="C178" s="197" t="str">
        <f t="shared" si="11"/>
        <v xml:space="preserve">      -</v>
      </c>
      <c r="D178" s="118">
        <f t="shared" si="12"/>
        <v>0</v>
      </c>
      <c r="E178" s="198" t="str">
        <f>IF(J34=0,"      -",IF(F65="      -",(EXP(0.9422*(LN(J34))-1.7)/1000),"      -"))</f>
        <v xml:space="preserve">      -</v>
      </c>
      <c r="F178" s="199" t="str">
        <f t="shared" si="9"/>
        <v xml:space="preserve">      -</v>
      </c>
      <c r="G178" s="180" t="str">
        <f t="shared" ref="G178:G181" si="13">IF(OR(B178="      -",C178="      -",E178="      -",F178=100,F178="      -"),"      -",IF(E178=0,"      -",(E178*(C178+B178)-(D178*C178))*8.34/(1-F178/100)))</f>
        <v xml:space="preserve">      -</v>
      </c>
      <c r="H178" s="200"/>
      <c r="I178" s="201"/>
      <c r="J178" s="150"/>
      <c r="K178" s="182"/>
      <c r="L178" s="182"/>
      <c r="M178" s="182"/>
      <c r="N178" s="200"/>
      <c r="O178" s="150"/>
    </row>
    <row r="179" spans="1:15" ht="15" customHeight="1" thickBot="1" x14ac:dyDescent="0.25">
      <c r="A179" s="118" t="str">
        <f>$A$66</f>
        <v>Cyanide</v>
      </c>
      <c r="B179" s="177" t="str">
        <f t="shared" si="8"/>
        <v xml:space="preserve">      -</v>
      </c>
      <c r="C179" s="197" t="str">
        <f t="shared" si="11"/>
        <v xml:space="preserve">      -</v>
      </c>
      <c r="D179" s="118">
        <f t="shared" si="12"/>
        <v>0</v>
      </c>
      <c r="E179" s="198">
        <f>IF(F66="      -",0.022,"      -")</f>
        <v>2.1999999999999999E-2</v>
      </c>
      <c r="F179" s="199" t="str">
        <f t="shared" si="9"/>
        <v xml:space="preserve">      -</v>
      </c>
      <c r="G179" s="180" t="str">
        <f t="shared" si="13"/>
        <v xml:space="preserve">      -</v>
      </c>
      <c r="H179" s="200"/>
      <c r="I179" s="201"/>
      <c r="J179" s="150"/>
      <c r="K179" s="182"/>
      <c r="L179" s="182"/>
      <c r="M179" s="182"/>
      <c r="N179" s="200"/>
      <c r="O179" s="150"/>
    </row>
    <row r="180" spans="1:15" ht="15" customHeight="1" thickBot="1" x14ac:dyDescent="0.25">
      <c r="A180" s="118" t="str">
        <f>$A$67</f>
        <v>Lead</v>
      </c>
      <c r="B180" s="177" t="str">
        <f t="shared" si="8"/>
        <v xml:space="preserve">      -</v>
      </c>
      <c r="C180" s="197" t="str">
        <f t="shared" si="11"/>
        <v xml:space="preserve">      -</v>
      </c>
      <c r="D180" s="118">
        <f t="shared" si="12"/>
        <v>0</v>
      </c>
      <c r="E180" s="198" t="str">
        <f>IF(J34=0,"      -",IF(F67="      -",(EXP(1.273*(LN(J34))-1.46)/1000),"      -"))</f>
        <v xml:space="preserve">      -</v>
      </c>
      <c r="F180" s="199" t="str">
        <f t="shared" si="9"/>
        <v xml:space="preserve">      -</v>
      </c>
      <c r="G180" s="180" t="str">
        <f t="shared" si="13"/>
        <v xml:space="preserve">      -</v>
      </c>
      <c r="H180" s="200"/>
      <c r="I180" s="201"/>
      <c r="J180" s="150"/>
      <c r="K180" s="182"/>
      <c r="L180" s="182"/>
      <c r="M180" s="182"/>
      <c r="N180" s="200"/>
      <c r="O180" s="150"/>
    </row>
    <row r="181" spans="1:15" ht="15" customHeight="1" thickBot="1" x14ac:dyDescent="0.25">
      <c r="A181" s="118" t="str">
        <f>$A$68</f>
        <v>Mercury</v>
      </c>
      <c r="B181" s="177" t="str">
        <f t="shared" si="8"/>
        <v xml:space="preserve">      -</v>
      </c>
      <c r="C181" s="197" t="str">
        <f t="shared" si="11"/>
        <v xml:space="preserve">      -</v>
      </c>
      <c r="D181" s="118">
        <f t="shared" si="12"/>
        <v>0</v>
      </c>
      <c r="E181" s="198">
        <f>IF(F68="      -",0.00165,"      -")</f>
        <v>1.65E-3</v>
      </c>
      <c r="F181" s="199" t="str">
        <f t="shared" si="9"/>
        <v xml:space="preserve">      -</v>
      </c>
      <c r="G181" s="180" t="str">
        <f t="shared" si="13"/>
        <v xml:space="preserve">      -</v>
      </c>
      <c r="H181" s="200"/>
      <c r="I181" s="201"/>
      <c r="J181" s="150"/>
      <c r="K181" s="182"/>
      <c r="L181" s="182"/>
      <c r="M181" s="182"/>
      <c r="N181" s="200"/>
      <c r="O181" s="150"/>
    </row>
    <row r="182" spans="1:15" ht="15" customHeight="1" thickBot="1" x14ac:dyDescent="0.25">
      <c r="A182" s="118" t="str">
        <f>$A$69</f>
        <v>Molybdenum</v>
      </c>
      <c r="B182" s="177" t="str">
        <f t="shared" si="8"/>
        <v xml:space="preserve">      -</v>
      </c>
      <c r="C182" s="197" t="str">
        <f t="shared" si="11"/>
        <v xml:space="preserve">      -</v>
      </c>
      <c r="D182" s="118">
        <f t="shared" si="12"/>
        <v>0</v>
      </c>
      <c r="E182" s="187"/>
      <c r="F182" s="199" t="str">
        <f t="shared" si="9"/>
        <v xml:space="preserve">      -</v>
      </c>
      <c r="G182" s="180" t="str">
        <f>IF(OR(B182="      -",C182="      -",E182=0,F182=100,F182="      -"),"      -",(E182*(C182+B182)-(D182*C182))*8.34/(1-F182/100))</f>
        <v xml:space="preserve">      -</v>
      </c>
      <c r="H182" s="200"/>
      <c r="I182" s="201"/>
      <c r="J182" s="150"/>
      <c r="K182" s="182"/>
      <c r="L182" s="182"/>
      <c r="M182" s="182"/>
      <c r="N182" s="200"/>
      <c r="O182" s="150"/>
    </row>
    <row r="183" spans="1:15" ht="15" customHeight="1" thickBot="1" x14ac:dyDescent="0.25">
      <c r="A183" s="118" t="str">
        <f>$A$70</f>
        <v>Nickel</v>
      </c>
      <c r="B183" s="177" t="str">
        <f t="shared" si="8"/>
        <v xml:space="preserve">      -</v>
      </c>
      <c r="C183" s="197" t="str">
        <f t="shared" si="11"/>
        <v xml:space="preserve">      -</v>
      </c>
      <c r="D183" s="118">
        <f t="shared" si="12"/>
        <v>0</v>
      </c>
      <c r="E183" s="198" t="str">
        <f>IF(J34=0,"      -",IF(F70="      -",(EXP(0.846*(LN(J34))+2.255)/1000),"      -"))</f>
        <v xml:space="preserve">      -</v>
      </c>
      <c r="F183" s="199" t="str">
        <f t="shared" si="9"/>
        <v xml:space="preserve">      -</v>
      </c>
      <c r="G183" s="180" t="str">
        <f>IF(OR(B183="      -",C183="      -",E183="      -",F183=100,F183="      -"),"      -",IF(E183=0,"      -",(E183*(C183+B183)-(D183*C183))*8.34/(1-F183/100)))</f>
        <v xml:space="preserve">      -</v>
      </c>
      <c r="H183" s="200"/>
      <c r="I183" s="201"/>
      <c r="J183" s="150"/>
      <c r="K183" s="182"/>
      <c r="L183" s="182"/>
      <c r="M183" s="182"/>
      <c r="N183" s="200"/>
      <c r="O183" s="150"/>
    </row>
    <row r="184" spans="1:15" ht="15" customHeight="1" thickBot="1" x14ac:dyDescent="0.25">
      <c r="A184" s="118" t="str">
        <f>$A$71</f>
        <v>Selenium</v>
      </c>
      <c r="B184" s="177" t="str">
        <f t="shared" si="8"/>
        <v xml:space="preserve">      -</v>
      </c>
      <c r="C184" s="197" t="str">
        <f t="shared" si="11"/>
        <v xml:space="preserve">      -</v>
      </c>
      <c r="D184" s="118">
        <f t="shared" si="12"/>
        <v>0</v>
      </c>
      <c r="E184" s="187"/>
      <c r="F184" s="199" t="str">
        <f t="shared" si="9"/>
        <v xml:space="preserve">      -</v>
      </c>
      <c r="G184" s="180" t="str">
        <f>IF(OR(B184="      -",C184="      -",E184=0,F184=100,F184="      -"),"      -",(E184*(C184+B184)-(D184*C184))*8.34/(1-F184/100))</f>
        <v xml:space="preserve">      -</v>
      </c>
      <c r="H184" s="200"/>
      <c r="I184" s="201"/>
      <c r="J184" s="150"/>
      <c r="K184" s="182"/>
      <c r="L184" s="182"/>
      <c r="M184" s="182"/>
      <c r="N184" s="200"/>
      <c r="O184" s="150"/>
    </row>
    <row r="185" spans="1:15" ht="15" customHeight="1" thickBot="1" x14ac:dyDescent="0.25">
      <c r="A185" s="118" t="str">
        <f>$A$72</f>
        <v>Silver</v>
      </c>
      <c r="B185" s="177" t="str">
        <f t="shared" si="8"/>
        <v xml:space="preserve">      -</v>
      </c>
      <c r="C185" s="197" t="str">
        <f t="shared" si="11"/>
        <v xml:space="preserve">      -</v>
      </c>
      <c r="D185" s="118">
        <f t="shared" si="12"/>
        <v>0</v>
      </c>
      <c r="E185" s="198" t="str">
        <f>IF(J34=0,"      -",IF(F72="      -",(EXP(1.72*(LN(J34))-6.59)/1000),"      -"))</f>
        <v xml:space="preserve">      -</v>
      </c>
      <c r="F185" s="199" t="str">
        <f t="shared" si="9"/>
        <v xml:space="preserve">      -</v>
      </c>
      <c r="G185" s="180" t="str">
        <f>IF(OR(B185="      -",C185="      -",E185="      -",F185=100,F185="      -"),"      -",IF(E185=0,"      -",(E185*(C185+B185)-(D185*C185))*8.34/(1-F185/100)))</f>
        <v xml:space="preserve">      -</v>
      </c>
      <c r="H185" s="200"/>
      <c r="I185" s="201"/>
      <c r="J185" s="150"/>
      <c r="K185" s="182"/>
      <c r="L185" s="182"/>
      <c r="M185" s="182"/>
      <c r="N185" s="200"/>
      <c r="O185" s="150"/>
    </row>
    <row r="186" spans="1:15" ht="15" customHeight="1" thickBot="1" x14ac:dyDescent="0.25">
      <c r="A186" s="118" t="str">
        <f>$A$73</f>
        <v>Zinc</v>
      </c>
      <c r="B186" s="177" t="str">
        <f t="shared" si="8"/>
        <v xml:space="preserve">      -</v>
      </c>
      <c r="C186" s="197" t="str">
        <f t="shared" si="11"/>
        <v xml:space="preserve">      -</v>
      </c>
      <c r="D186" s="118">
        <f t="shared" si="12"/>
        <v>0</v>
      </c>
      <c r="E186" s="198" t="str">
        <f>IF(J34=0,"      -",IF(F73="      -",(EXP(0.8473*(LN(J34))+0.884)/1000),"      -"))</f>
        <v xml:space="preserve">      -</v>
      </c>
      <c r="F186" s="199" t="str">
        <f t="shared" si="9"/>
        <v xml:space="preserve">      -</v>
      </c>
      <c r="G186" s="180" t="str">
        <f>IF(OR(B186="      -",C186="      -",E186="      -",F186=100,F186="      -"),"      -",IF(E186=0,"      -",(E186*(C186+B186)-(D186*C186))*8.34/(1-F186/100)))</f>
        <v xml:space="preserve">      -</v>
      </c>
      <c r="H186" s="200"/>
      <c r="I186" s="201"/>
      <c r="J186" s="150"/>
      <c r="K186" s="182"/>
      <c r="L186" s="182"/>
      <c r="M186" s="182"/>
      <c r="N186" s="200"/>
      <c r="O186" s="150"/>
    </row>
    <row r="187" spans="1:15" ht="15" customHeight="1" thickBot="1" x14ac:dyDescent="0.25">
      <c r="A187" s="119" t="str">
        <f>$A$74</f>
        <v>Ammonia</v>
      </c>
      <c r="B187" s="177" t="str">
        <f t="shared" si="8"/>
        <v xml:space="preserve">      -</v>
      </c>
      <c r="C187" s="197" t="str">
        <f t="shared" si="11"/>
        <v xml:space="preserve">      -</v>
      </c>
      <c r="D187" s="118">
        <f t="shared" si="12"/>
        <v>0</v>
      </c>
      <c r="E187" s="187"/>
      <c r="F187" s="199" t="str">
        <f t="shared" si="9"/>
        <v xml:space="preserve">      -</v>
      </c>
      <c r="G187" s="180" t="str">
        <f t="shared" ref="G187:G211" si="14">IF(OR(B187="      -",C187="      -",E187=0,F187=100,F187="      -"),"      -",(E187*(C187+B187)-(D187*C187))*8.34/(1-F187/100))</f>
        <v xml:space="preserve">      -</v>
      </c>
      <c r="H187" s="200"/>
      <c r="I187" s="201"/>
      <c r="J187" s="150"/>
      <c r="K187" s="182"/>
      <c r="L187" s="182"/>
      <c r="M187" s="182"/>
      <c r="N187" s="200"/>
      <c r="O187" s="150"/>
    </row>
    <row r="188" spans="1:15" ht="15" customHeight="1" thickBot="1" x14ac:dyDescent="0.25">
      <c r="A188" s="119" t="str">
        <f>$A$75</f>
        <v>BOD</v>
      </c>
      <c r="B188" s="186" t="str">
        <f t="shared" si="8"/>
        <v xml:space="preserve">      -</v>
      </c>
      <c r="C188" s="202" t="str">
        <f t="shared" si="11"/>
        <v xml:space="preserve">      -</v>
      </c>
      <c r="D188" s="209">
        <f t="shared" si="12"/>
        <v>0</v>
      </c>
      <c r="E188" s="187"/>
      <c r="F188" s="203" t="str">
        <f t="shared" si="9"/>
        <v xml:space="preserve">      -</v>
      </c>
      <c r="G188" s="190" t="str">
        <f t="shared" si="14"/>
        <v xml:space="preserve">      -</v>
      </c>
      <c r="H188" s="200"/>
      <c r="I188" s="201"/>
      <c r="J188" s="150"/>
      <c r="K188" s="182"/>
      <c r="L188" s="182"/>
      <c r="M188" s="182"/>
      <c r="N188" s="200"/>
      <c r="O188" s="150"/>
    </row>
    <row r="189" spans="1:15" ht="15" customHeight="1" thickBot="1" x14ac:dyDescent="0.25">
      <c r="A189" s="119" t="str">
        <f>$A$76</f>
        <v>TSS</v>
      </c>
      <c r="B189" s="186" t="str">
        <f t="shared" si="8"/>
        <v xml:space="preserve">      -</v>
      </c>
      <c r="C189" s="202" t="str">
        <f t="shared" si="11"/>
        <v xml:space="preserve">      -</v>
      </c>
      <c r="D189" s="209">
        <f t="shared" si="12"/>
        <v>0</v>
      </c>
      <c r="E189" s="187"/>
      <c r="F189" s="203" t="str">
        <f t="shared" si="9"/>
        <v xml:space="preserve">      -</v>
      </c>
      <c r="G189" s="190" t="str">
        <f t="shared" si="14"/>
        <v xml:space="preserve">      -</v>
      </c>
      <c r="H189" s="200"/>
      <c r="I189" s="201"/>
      <c r="J189" s="150"/>
      <c r="K189" s="182"/>
      <c r="L189" s="182"/>
      <c r="M189" s="182"/>
      <c r="N189" s="200"/>
      <c r="O189" s="150"/>
    </row>
    <row r="190" spans="1:15" ht="15" customHeight="1" thickBot="1" x14ac:dyDescent="0.25">
      <c r="A190" s="119" t="str">
        <f>$A$77</f>
        <v>Phosphorus (T)</v>
      </c>
      <c r="B190" s="387" t="str">
        <f t="shared" si="8"/>
        <v xml:space="preserve">      -</v>
      </c>
      <c r="C190" s="392" t="str">
        <f t="shared" si="11"/>
        <v xml:space="preserve">      -</v>
      </c>
      <c r="D190" s="394">
        <f t="shared" si="12"/>
        <v>0</v>
      </c>
      <c r="E190" s="234"/>
      <c r="F190" s="393" t="str">
        <f t="shared" si="9"/>
        <v xml:space="preserve">      -</v>
      </c>
      <c r="G190" s="390" t="str">
        <f t="shared" si="14"/>
        <v xml:space="preserve">      -</v>
      </c>
      <c r="H190" s="200"/>
      <c r="I190" s="201"/>
      <c r="J190" s="150"/>
      <c r="K190" s="182"/>
      <c r="L190" s="182"/>
      <c r="M190" s="182"/>
      <c r="N190" s="200"/>
      <c r="O190" s="150"/>
    </row>
    <row r="191" spans="1:15" ht="15" customHeight="1" thickBot="1" x14ac:dyDescent="0.25">
      <c r="A191" s="118" t="str">
        <f>$A$78</f>
        <v>Nitrogen (T)</v>
      </c>
      <c r="B191" s="387" t="str">
        <f t="shared" si="8"/>
        <v xml:space="preserve">      -</v>
      </c>
      <c r="C191" s="392" t="str">
        <f t="shared" si="11"/>
        <v xml:space="preserve">      -</v>
      </c>
      <c r="D191" s="394">
        <f t="shared" si="12"/>
        <v>0</v>
      </c>
      <c r="E191" s="234"/>
      <c r="F191" s="393" t="str">
        <f t="shared" si="9"/>
        <v xml:space="preserve">      -</v>
      </c>
      <c r="G191" s="390" t="str">
        <f t="shared" si="14"/>
        <v xml:space="preserve">      -</v>
      </c>
      <c r="H191" s="200"/>
      <c r="I191" s="201"/>
      <c r="J191" s="150"/>
      <c r="K191" s="182"/>
      <c r="L191" s="182"/>
      <c r="M191" s="182"/>
      <c r="N191" s="200"/>
      <c r="O191" s="150"/>
    </row>
    <row r="192" spans="1:15" ht="15" customHeight="1" thickBot="1" x14ac:dyDescent="0.25">
      <c r="A192" s="118" t="str">
        <f>$A$79</f>
        <v>Beryllium</v>
      </c>
      <c r="B192" s="177" t="str">
        <f t="shared" si="8"/>
        <v xml:space="preserve">      -</v>
      </c>
      <c r="C192" s="197" t="str">
        <f t="shared" si="11"/>
        <v xml:space="preserve">      -</v>
      </c>
      <c r="D192" s="118">
        <f t="shared" si="12"/>
        <v>0</v>
      </c>
      <c r="E192" s="178"/>
      <c r="F192" s="199" t="str">
        <f t="shared" si="9"/>
        <v xml:space="preserve">      -</v>
      </c>
      <c r="G192" s="180" t="str">
        <f t="shared" si="14"/>
        <v xml:space="preserve">      -</v>
      </c>
      <c r="H192" s="200"/>
      <c r="I192" s="201"/>
      <c r="J192" s="150"/>
      <c r="K192" s="182"/>
      <c r="L192" s="182"/>
      <c r="M192" s="182"/>
      <c r="N192" s="200"/>
      <c r="O192" s="150"/>
    </row>
    <row r="193" spans="1:15" ht="15" customHeight="1" thickBot="1" x14ac:dyDescent="0.25">
      <c r="A193" s="118" t="str">
        <f>IF($A$80="","",$A$80)</f>
        <v/>
      </c>
      <c r="B193" s="177" t="str">
        <f t="shared" si="8"/>
        <v xml:space="preserve">      -</v>
      </c>
      <c r="C193" s="197" t="str">
        <f t="shared" si="11"/>
        <v xml:space="preserve">      -</v>
      </c>
      <c r="D193" s="118">
        <f t="shared" si="12"/>
        <v>0</v>
      </c>
      <c r="E193" s="178"/>
      <c r="F193" s="199" t="str">
        <f t="shared" si="9"/>
        <v xml:space="preserve">      -</v>
      </c>
      <c r="G193" s="180" t="str">
        <f t="shared" si="14"/>
        <v xml:space="preserve">      -</v>
      </c>
      <c r="H193" s="200"/>
      <c r="I193" s="201"/>
      <c r="J193" s="150"/>
      <c r="K193" s="182"/>
      <c r="L193" s="182"/>
      <c r="M193" s="182"/>
      <c r="N193" s="200"/>
      <c r="O193" s="150"/>
    </row>
    <row r="194" spans="1:15" ht="15" customHeight="1" thickBot="1" x14ac:dyDescent="0.25">
      <c r="A194" s="118" t="str">
        <f>IF($A$81="","",$A$81)</f>
        <v/>
      </c>
      <c r="B194" s="177" t="str">
        <f t="shared" si="8"/>
        <v xml:space="preserve">      -</v>
      </c>
      <c r="C194" s="197" t="str">
        <f t="shared" si="11"/>
        <v xml:space="preserve">      -</v>
      </c>
      <c r="D194" s="118">
        <f t="shared" si="12"/>
        <v>0</v>
      </c>
      <c r="E194" s="178"/>
      <c r="F194" s="199" t="str">
        <f t="shared" si="9"/>
        <v xml:space="preserve">      -</v>
      </c>
      <c r="G194" s="180" t="str">
        <f t="shared" si="14"/>
        <v xml:space="preserve">      -</v>
      </c>
      <c r="H194" s="200"/>
      <c r="I194" s="201"/>
      <c r="J194" s="150"/>
      <c r="K194" s="182"/>
      <c r="L194" s="182"/>
      <c r="M194" s="182"/>
      <c r="N194" s="200"/>
      <c r="O194" s="150"/>
    </row>
    <row r="195" spans="1:15" ht="15" customHeight="1" thickBot="1" x14ac:dyDescent="0.25">
      <c r="A195" s="118" t="str">
        <f>IF($A$82="","",$A$82)</f>
        <v/>
      </c>
      <c r="B195" s="177" t="str">
        <f t="shared" si="8"/>
        <v xml:space="preserve">      -</v>
      </c>
      <c r="C195" s="197" t="str">
        <f t="shared" si="11"/>
        <v xml:space="preserve">      -</v>
      </c>
      <c r="D195" s="118">
        <f t="shared" si="12"/>
        <v>0</v>
      </c>
      <c r="E195" s="178"/>
      <c r="F195" s="199" t="str">
        <f t="shared" si="9"/>
        <v xml:space="preserve">      -</v>
      </c>
      <c r="G195" s="180" t="str">
        <f t="shared" si="14"/>
        <v xml:space="preserve">      -</v>
      </c>
      <c r="H195" s="200"/>
      <c r="I195" s="201"/>
      <c r="J195" s="150"/>
      <c r="K195" s="182"/>
      <c r="L195" s="182"/>
      <c r="M195" s="182"/>
      <c r="N195" s="200"/>
      <c r="O195" s="150"/>
    </row>
    <row r="196" spans="1:15" ht="15" customHeight="1" thickBot="1" x14ac:dyDescent="0.25">
      <c r="A196" s="118" t="str">
        <f>IF($A$83="","",$A$83)</f>
        <v/>
      </c>
      <c r="B196" s="177" t="str">
        <f t="shared" si="8"/>
        <v xml:space="preserve">      -</v>
      </c>
      <c r="C196" s="197" t="str">
        <f t="shared" si="11"/>
        <v xml:space="preserve">      -</v>
      </c>
      <c r="D196" s="118">
        <f t="shared" si="12"/>
        <v>0</v>
      </c>
      <c r="E196" s="178"/>
      <c r="F196" s="199" t="str">
        <f t="shared" si="9"/>
        <v xml:space="preserve">      -</v>
      </c>
      <c r="G196" s="180" t="str">
        <f t="shared" si="14"/>
        <v xml:space="preserve">      -</v>
      </c>
      <c r="H196" s="200"/>
      <c r="I196" s="201"/>
      <c r="J196" s="150"/>
      <c r="K196" s="182"/>
      <c r="L196" s="182"/>
      <c r="M196" s="182"/>
      <c r="N196" s="200"/>
      <c r="O196" s="150"/>
    </row>
    <row r="197" spans="1:15" ht="15" customHeight="1" thickBot="1" x14ac:dyDescent="0.25">
      <c r="A197" s="118" t="str">
        <f>IF($A$84="","",$A$84)</f>
        <v/>
      </c>
      <c r="B197" s="177" t="str">
        <f t="shared" si="8"/>
        <v xml:space="preserve">      -</v>
      </c>
      <c r="C197" s="197" t="str">
        <f t="shared" si="11"/>
        <v xml:space="preserve">      -</v>
      </c>
      <c r="D197" s="118">
        <f t="shared" si="12"/>
        <v>0</v>
      </c>
      <c r="E197" s="178"/>
      <c r="F197" s="199" t="str">
        <f t="shared" si="9"/>
        <v xml:space="preserve">      -</v>
      </c>
      <c r="G197" s="180" t="str">
        <f t="shared" si="14"/>
        <v xml:space="preserve">      -</v>
      </c>
      <c r="H197" s="200"/>
      <c r="I197" s="201"/>
      <c r="J197" s="150"/>
      <c r="K197" s="182"/>
      <c r="L197" s="182"/>
      <c r="M197" s="182"/>
      <c r="N197" s="200"/>
      <c r="O197" s="150"/>
    </row>
    <row r="198" spans="1:15" ht="15" customHeight="1" thickBot="1" x14ac:dyDescent="0.25">
      <c r="A198" s="118" t="str">
        <f>IF($A$85="","",$A$85)</f>
        <v/>
      </c>
      <c r="B198" s="177" t="str">
        <f t="shared" si="8"/>
        <v xml:space="preserve">      -</v>
      </c>
      <c r="C198" s="197" t="str">
        <f t="shared" si="11"/>
        <v xml:space="preserve">      -</v>
      </c>
      <c r="D198" s="118">
        <f t="shared" si="12"/>
        <v>0</v>
      </c>
      <c r="E198" s="178"/>
      <c r="F198" s="199" t="str">
        <f t="shared" si="9"/>
        <v xml:space="preserve">      -</v>
      </c>
      <c r="G198" s="180" t="str">
        <f t="shared" si="14"/>
        <v xml:space="preserve">      -</v>
      </c>
      <c r="H198" s="200"/>
      <c r="I198" s="201"/>
      <c r="J198" s="150"/>
      <c r="K198" s="182"/>
      <c r="L198" s="182"/>
      <c r="M198" s="182"/>
      <c r="N198" s="200"/>
      <c r="O198" s="150"/>
    </row>
    <row r="199" spans="1:15" ht="15" customHeight="1" thickBot="1" x14ac:dyDescent="0.25">
      <c r="A199" s="118" t="str">
        <f>IF($A$86="","",$A$86)</f>
        <v/>
      </c>
      <c r="B199" s="177" t="str">
        <f t="shared" si="8"/>
        <v xml:space="preserve">      -</v>
      </c>
      <c r="C199" s="197" t="str">
        <f t="shared" si="11"/>
        <v xml:space="preserve">      -</v>
      </c>
      <c r="D199" s="118">
        <f t="shared" si="12"/>
        <v>0</v>
      </c>
      <c r="E199" s="178"/>
      <c r="F199" s="199" t="str">
        <f t="shared" si="9"/>
        <v xml:space="preserve">      -</v>
      </c>
      <c r="G199" s="180" t="str">
        <f t="shared" si="14"/>
        <v xml:space="preserve">      -</v>
      </c>
      <c r="H199" s="200"/>
      <c r="I199" s="201"/>
      <c r="J199" s="150"/>
      <c r="K199" s="182"/>
      <c r="L199" s="182"/>
      <c r="M199" s="182"/>
      <c r="N199" s="200"/>
      <c r="O199" s="150"/>
    </row>
    <row r="200" spans="1:15" ht="15" customHeight="1" thickBot="1" x14ac:dyDescent="0.25">
      <c r="A200" s="118" t="str">
        <f>IF($A$87="","",$A$87)</f>
        <v/>
      </c>
      <c r="B200" s="177" t="str">
        <f t="shared" si="8"/>
        <v xml:space="preserve">      -</v>
      </c>
      <c r="C200" s="197" t="str">
        <f t="shared" si="11"/>
        <v xml:space="preserve">      -</v>
      </c>
      <c r="D200" s="118">
        <f t="shared" si="12"/>
        <v>0</v>
      </c>
      <c r="E200" s="178"/>
      <c r="F200" s="199" t="str">
        <f t="shared" si="9"/>
        <v xml:space="preserve">      -</v>
      </c>
      <c r="G200" s="180" t="str">
        <f t="shared" si="14"/>
        <v xml:space="preserve">      -</v>
      </c>
      <c r="H200" s="200"/>
      <c r="I200" s="201"/>
      <c r="J200" s="150"/>
      <c r="K200" s="182"/>
      <c r="L200" s="182"/>
      <c r="M200" s="182"/>
      <c r="N200" s="200"/>
      <c r="O200" s="150"/>
    </row>
    <row r="201" spans="1:15" ht="15" customHeight="1" thickBot="1" x14ac:dyDescent="0.25">
      <c r="A201" s="118" t="str">
        <f>IF($A$88="","",$A$88)</f>
        <v/>
      </c>
      <c r="B201" s="177" t="str">
        <f t="shared" si="8"/>
        <v xml:space="preserve">      -</v>
      </c>
      <c r="C201" s="197" t="str">
        <f t="shared" si="11"/>
        <v xml:space="preserve">      -</v>
      </c>
      <c r="D201" s="118">
        <f t="shared" si="12"/>
        <v>0</v>
      </c>
      <c r="E201" s="178"/>
      <c r="F201" s="199" t="str">
        <f t="shared" si="9"/>
        <v xml:space="preserve">      -</v>
      </c>
      <c r="G201" s="180" t="str">
        <f t="shared" si="14"/>
        <v xml:space="preserve">      -</v>
      </c>
      <c r="H201" s="200"/>
      <c r="I201" s="201"/>
      <c r="J201" s="150"/>
      <c r="K201" s="182"/>
      <c r="L201" s="182"/>
      <c r="M201" s="182"/>
      <c r="N201" s="200"/>
      <c r="O201" s="150"/>
    </row>
    <row r="202" spans="1:15" ht="15" customHeight="1" thickBot="1" x14ac:dyDescent="0.25">
      <c r="A202" s="118" t="str">
        <f>IF($A$89="","",$A$89)</f>
        <v/>
      </c>
      <c r="B202" s="177" t="str">
        <f t="shared" si="8"/>
        <v xml:space="preserve">      -</v>
      </c>
      <c r="C202" s="197" t="str">
        <f t="shared" si="11"/>
        <v xml:space="preserve">      -</v>
      </c>
      <c r="D202" s="118">
        <f t="shared" si="12"/>
        <v>0</v>
      </c>
      <c r="E202" s="178"/>
      <c r="F202" s="199" t="str">
        <f t="shared" si="9"/>
        <v xml:space="preserve">      -</v>
      </c>
      <c r="G202" s="180" t="str">
        <f t="shared" si="14"/>
        <v xml:space="preserve">      -</v>
      </c>
      <c r="H202" s="200"/>
      <c r="I202" s="201"/>
      <c r="J202" s="150"/>
      <c r="K202" s="182"/>
      <c r="L202" s="182"/>
      <c r="M202" s="182"/>
      <c r="N202" s="200"/>
      <c r="O202" s="150"/>
    </row>
    <row r="203" spans="1:15" ht="15" customHeight="1" thickBot="1" x14ac:dyDescent="0.25">
      <c r="A203" s="118" t="str">
        <f>IF($A$90="","",$A$90)</f>
        <v/>
      </c>
      <c r="B203" s="177" t="str">
        <f t="shared" si="8"/>
        <v xml:space="preserve">      -</v>
      </c>
      <c r="C203" s="197" t="str">
        <f t="shared" si="11"/>
        <v xml:space="preserve">      -</v>
      </c>
      <c r="D203" s="118">
        <f t="shared" si="12"/>
        <v>0</v>
      </c>
      <c r="E203" s="178"/>
      <c r="F203" s="199" t="str">
        <f t="shared" si="9"/>
        <v xml:space="preserve">      -</v>
      </c>
      <c r="G203" s="180" t="str">
        <f t="shared" si="14"/>
        <v xml:space="preserve">      -</v>
      </c>
      <c r="H203" s="200"/>
      <c r="I203" s="201"/>
      <c r="J203" s="150"/>
      <c r="K203" s="182"/>
      <c r="L203" s="182"/>
      <c r="M203" s="182"/>
      <c r="N203" s="200"/>
      <c r="O203" s="150"/>
    </row>
    <row r="204" spans="1:15" ht="15" customHeight="1" thickBot="1" x14ac:dyDescent="0.25">
      <c r="A204" s="118" t="str">
        <f>IF($A$91="","",$A$91)</f>
        <v/>
      </c>
      <c r="B204" s="177" t="str">
        <f t="shared" si="8"/>
        <v xml:space="preserve">      -</v>
      </c>
      <c r="C204" s="197" t="str">
        <f t="shared" si="11"/>
        <v xml:space="preserve">      -</v>
      </c>
      <c r="D204" s="118">
        <f t="shared" si="12"/>
        <v>0</v>
      </c>
      <c r="E204" s="178"/>
      <c r="F204" s="199" t="str">
        <f t="shared" si="9"/>
        <v xml:space="preserve">      -</v>
      </c>
      <c r="G204" s="180" t="str">
        <f t="shared" si="14"/>
        <v xml:space="preserve">      -</v>
      </c>
      <c r="H204" s="200"/>
      <c r="I204" s="201"/>
      <c r="J204" s="150"/>
      <c r="K204" s="182"/>
      <c r="L204" s="182"/>
      <c r="M204" s="182"/>
      <c r="N204" s="200"/>
      <c r="O204" s="150"/>
    </row>
    <row r="205" spans="1:15" ht="15" customHeight="1" thickBot="1" x14ac:dyDescent="0.25">
      <c r="A205" s="118" t="str">
        <f>IF($A$92="","",$A$92)</f>
        <v/>
      </c>
      <c r="B205" s="177" t="str">
        <f t="shared" si="8"/>
        <v xml:space="preserve">      -</v>
      </c>
      <c r="C205" s="197" t="str">
        <f t="shared" si="11"/>
        <v xml:space="preserve">      -</v>
      </c>
      <c r="D205" s="118">
        <f t="shared" si="12"/>
        <v>0</v>
      </c>
      <c r="E205" s="178"/>
      <c r="F205" s="199" t="str">
        <f t="shared" si="9"/>
        <v xml:space="preserve">      -</v>
      </c>
      <c r="G205" s="180" t="str">
        <f t="shared" si="14"/>
        <v xml:space="preserve">      -</v>
      </c>
      <c r="H205" s="200"/>
      <c r="I205" s="201"/>
      <c r="J205" s="150"/>
      <c r="K205" s="182"/>
      <c r="L205" s="182"/>
      <c r="M205" s="182"/>
      <c r="N205" s="200"/>
      <c r="O205" s="150"/>
    </row>
    <row r="206" spans="1:15" ht="15" customHeight="1" thickBot="1" x14ac:dyDescent="0.25">
      <c r="A206" s="118" t="str">
        <f>IF($A$93="","",$A$93)</f>
        <v/>
      </c>
      <c r="B206" s="177" t="str">
        <f t="shared" si="8"/>
        <v xml:space="preserve">      -</v>
      </c>
      <c r="C206" s="197" t="str">
        <f t="shared" si="11"/>
        <v xml:space="preserve">      -</v>
      </c>
      <c r="D206" s="118">
        <f t="shared" si="12"/>
        <v>0</v>
      </c>
      <c r="E206" s="178"/>
      <c r="F206" s="199" t="str">
        <f t="shared" si="9"/>
        <v xml:space="preserve">      -</v>
      </c>
      <c r="G206" s="180" t="str">
        <f t="shared" si="14"/>
        <v xml:space="preserve">      -</v>
      </c>
      <c r="H206" s="200"/>
      <c r="I206" s="201"/>
      <c r="J206" s="150"/>
      <c r="K206" s="182"/>
      <c r="L206" s="182"/>
      <c r="M206" s="182"/>
      <c r="N206" s="200"/>
      <c r="O206" s="150"/>
    </row>
    <row r="207" spans="1:15" ht="15" customHeight="1" thickBot="1" x14ac:dyDescent="0.25">
      <c r="A207" s="118" t="str">
        <f>IF($A$94="","",$A$94)</f>
        <v/>
      </c>
      <c r="B207" s="177" t="str">
        <f t="shared" si="8"/>
        <v xml:space="preserve">      -</v>
      </c>
      <c r="C207" s="197" t="str">
        <f t="shared" si="11"/>
        <v xml:space="preserve">      -</v>
      </c>
      <c r="D207" s="118">
        <f t="shared" si="12"/>
        <v>0</v>
      </c>
      <c r="E207" s="178"/>
      <c r="F207" s="199" t="str">
        <f t="shared" si="9"/>
        <v xml:space="preserve">      -</v>
      </c>
      <c r="G207" s="180" t="str">
        <f t="shared" si="14"/>
        <v xml:space="preserve">      -</v>
      </c>
      <c r="H207" s="200"/>
      <c r="I207" s="201"/>
      <c r="J207" s="150"/>
      <c r="K207" s="182"/>
      <c r="L207" s="182"/>
      <c r="M207" s="182"/>
      <c r="N207" s="200"/>
      <c r="O207" s="150"/>
    </row>
    <row r="208" spans="1:15" ht="15" customHeight="1" thickBot="1" x14ac:dyDescent="0.25">
      <c r="A208" s="118" t="str">
        <f>IF($A$95="","",$A$95)</f>
        <v/>
      </c>
      <c r="B208" s="177" t="str">
        <f t="shared" si="8"/>
        <v xml:space="preserve">      -</v>
      </c>
      <c r="C208" s="197" t="str">
        <f t="shared" si="11"/>
        <v xml:space="preserve">      -</v>
      </c>
      <c r="D208" s="118">
        <f t="shared" si="12"/>
        <v>0</v>
      </c>
      <c r="E208" s="178"/>
      <c r="F208" s="199" t="str">
        <f t="shared" si="9"/>
        <v xml:space="preserve">      -</v>
      </c>
      <c r="G208" s="180" t="str">
        <f t="shared" si="14"/>
        <v xml:space="preserve">      -</v>
      </c>
      <c r="H208" s="200"/>
      <c r="I208" s="201"/>
      <c r="J208" s="150"/>
      <c r="K208" s="182"/>
      <c r="L208" s="182"/>
      <c r="M208" s="182"/>
      <c r="N208" s="200"/>
      <c r="O208" s="150"/>
    </row>
    <row r="209" spans="1:15" ht="15" customHeight="1" thickBot="1" x14ac:dyDescent="0.25">
      <c r="A209" s="118" t="str">
        <f>IF($A$96="","",$A$96)</f>
        <v/>
      </c>
      <c r="B209" s="177" t="str">
        <f t="shared" si="8"/>
        <v xml:space="preserve">      -</v>
      </c>
      <c r="C209" s="197" t="str">
        <f t="shared" si="11"/>
        <v xml:space="preserve">      -</v>
      </c>
      <c r="D209" s="118">
        <f t="shared" si="12"/>
        <v>0</v>
      </c>
      <c r="E209" s="178"/>
      <c r="F209" s="199" t="str">
        <f t="shared" si="9"/>
        <v xml:space="preserve">      -</v>
      </c>
      <c r="G209" s="180" t="str">
        <f t="shared" si="14"/>
        <v xml:space="preserve">      -</v>
      </c>
      <c r="H209" s="200"/>
      <c r="I209" s="201"/>
      <c r="J209" s="150"/>
      <c r="K209" s="182"/>
      <c r="L209" s="182"/>
      <c r="M209" s="182"/>
      <c r="N209" s="200"/>
      <c r="O209" s="150"/>
    </row>
    <row r="210" spans="1:15" ht="15" customHeight="1" thickBot="1" x14ac:dyDescent="0.25">
      <c r="A210" s="118" t="str">
        <f>IF($A$97="","",$A$97)</f>
        <v/>
      </c>
      <c r="B210" s="177" t="str">
        <f t="shared" si="8"/>
        <v xml:space="preserve">      -</v>
      </c>
      <c r="C210" s="197" t="str">
        <f t="shared" si="11"/>
        <v xml:space="preserve">      -</v>
      </c>
      <c r="D210" s="118">
        <f t="shared" si="12"/>
        <v>0</v>
      </c>
      <c r="E210" s="178"/>
      <c r="F210" s="199" t="str">
        <f t="shared" si="9"/>
        <v xml:space="preserve">      -</v>
      </c>
      <c r="G210" s="180" t="str">
        <f t="shared" si="14"/>
        <v xml:space="preserve">      -</v>
      </c>
      <c r="H210" s="200"/>
      <c r="I210" s="201"/>
      <c r="J210" s="150"/>
      <c r="K210" s="182"/>
      <c r="L210" s="182"/>
      <c r="M210" s="182"/>
      <c r="N210" s="200"/>
      <c r="O210" s="150"/>
    </row>
    <row r="211" spans="1:15" ht="15" customHeight="1" thickBot="1" x14ac:dyDescent="0.25">
      <c r="A211" s="118" t="str">
        <f>IF($A$98="","",$A$98)</f>
        <v/>
      </c>
      <c r="B211" s="177" t="str">
        <f t="shared" si="8"/>
        <v xml:space="preserve">      -</v>
      </c>
      <c r="C211" s="197" t="str">
        <f t="shared" si="11"/>
        <v xml:space="preserve">      -</v>
      </c>
      <c r="D211" s="118">
        <f t="shared" si="12"/>
        <v>0</v>
      </c>
      <c r="E211" s="178"/>
      <c r="F211" s="199" t="str">
        <f t="shared" si="9"/>
        <v xml:space="preserve">      -</v>
      </c>
      <c r="G211" s="180" t="str">
        <f t="shared" si="14"/>
        <v xml:space="preserve">      -</v>
      </c>
      <c r="H211" s="200"/>
      <c r="I211" s="201"/>
      <c r="J211" s="150"/>
      <c r="K211" s="182"/>
      <c r="L211" s="182"/>
      <c r="M211" s="182"/>
      <c r="N211" s="200"/>
      <c r="O211" s="150"/>
    </row>
    <row r="212" spans="1:15" ht="15" customHeight="1" x14ac:dyDescent="0.2">
      <c r="A212" s="204"/>
      <c r="B212" s="205"/>
      <c r="C212" s="205"/>
      <c r="D212" s="205"/>
      <c r="E212" s="206"/>
      <c r="F212" s="205"/>
      <c r="G212" s="207"/>
      <c r="H212" s="200"/>
      <c r="I212" s="201"/>
      <c r="J212" s="182"/>
      <c r="K212" s="182"/>
      <c r="L212" s="182"/>
      <c r="M212" s="182"/>
      <c r="N212" s="200"/>
    </row>
    <row r="213" spans="1:15" ht="15" customHeight="1" x14ac:dyDescent="0.2">
      <c r="A213" s="121" t="s">
        <v>0</v>
      </c>
      <c r="B213" s="184" t="s">
        <v>638</v>
      </c>
    </row>
    <row r="214" spans="1:15" ht="15" customHeight="1" x14ac:dyDescent="0.2">
      <c r="A214" s="121" t="s">
        <v>4</v>
      </c>
      <c r="B214" s="121" t="s">
        <v>645</v>
      </c>
    </row>
    <row r="215" spans="1:15" ht="15" customHeight="1" x14ac:dyDescent="0.2">
      <c r="A215" s="121" t="s">
        <v>25</v>
      </c>
      <c r="B215" s="121" t="s">
        <v>317</v>
      </c>
    </row>
    <row r="216" spans="1:15" ht="15" customHeight="1" x14ac:dyDescent="0.2">
      <c r="A216" s="121" t="s">
        <v>21</v>
      </c>
      <c r="B216" s="184" t="s">
        <v>646</v>
      </c>
    </row>
    <row r="217" spans="1:15" ht="15" customHeight="1" x14ac:dyDescent="0.2">
      <c r="A217" s="121" t="s">
        <v>20</v>
      </c>
      <c r="B217" s="159" t="s">
        <v>316</v>
      </c>
    </row>
    <row r="218" spans="1:15" ht="15" customHeight="1" x14ac:dyDescent="0.2">
      <c r="A218" s="121" t="s">
        <v>446</v>
      </c>
      <c r="B218" s="184" t="s">
        <v>453</v>
      </c>
    </row>
    <row r="219" spans="1:15" ht="15" customHeight="1" x14ac:dyDescent="0.2">
      <c r="A219" s="121" t="s">
        <v>447</v>
      </c>
      <c r="B219" s="156" t="s">
        <v>121</v>
      </c>
    </row>
    <row r="220" spans="1:15" ht="15" customHeight="1" x14ac:dyDescent="0.2">
      <c r="A220" s="163">
        <v>8.34</v>
      </c>
      <c r="B220" s="156" t="s">
        <v>39</v>
      </c>
    </row>
    <row r="221" spans="1:15" ht="15" customHeight="1" x14ac:dyDescent="0.2">
      <c r="A221" s="156"/>
      <c r="B221" s="156"/>
    </row>
    <row r="222" spans="1:15" ht="15" customHeight="1" x14ac:dyDescent="0.2">
      <c r="A222" s="156"/>
      <c r="B222" s="159"/>
    </row>
    <row r="223" spans="1:15" ht="15" customHeight="1" x14ac:dyDescent="0.2">
      <c r="A223" s="156"/>
      <c r="B223" s="159"/>
    </row>
    <row r="224" spans="1:15" ht="15" customHeight="1" x14ac:dyDescent="0.2">
      <c r="B224" s="122" t="s">
        <v>498</v>
      </c>
      <c r="D224" s="122"/>
      <c r="E224" s="122"/>
      <c r="F224" s="122"/>
    </row>
    <row r="225" spans="1:15" ht="15" customHeight="1" thickBot="1" x14ac:dyDescent="0.25">
      <c r="C225" s="122"/>
      <c r="D225" s="122"/>
      <c r="E225" s="122"/>
      <c r="F225" s="122"/>
    </row>
    <row r="226" spans="1:15" ht="15" customHeight="1" x14ac:dyDescent="0.2">
      <c r="B226" s="166" t="s">
        <v>111</v>
      </c>
      <c r="C226" s="167"/>
      <c r="D226" s="167"/>
      <c r="E226" s="167"/>
      <c r="F226" s="168"/>
      <c r="G226" s="167"/>
      <c r="H226" s="136" t="s">
        <v>112</v>
      </c>
      <c r="I226" s="150"/>
      <c r="J226" s="150"/>
      <c r="K226" s="150"/>
      <c r="L226" s="158"/>
      <c r="M226" s="150"/>
      <c r="N226" s="150"/>
    </row>
    <row r="227" spans="1:15" ht="15" customHeight="1" thickBot="1" x14ac:dyDescent="0.25">
      <c r="B227" s="169"/>
      <c r="F227" s="150"/>
      <c r="H227" s="141" t="s">
        <v>113</v>
      </c>
      <c r="I227" s="150"/>
      <c r="J227" s="150"/>
      <c r="K227" s="150"/>
      <c r="L227" s="150"/>
      <c r="M227" s="150"/>
      <c r="N227" s="150"/>
    </row>
    <row r="228" spans="1:15" ht="15" customHeight="1" x14ac:dyDescent="0.2">
      <c r="A228" s="172"/>
      <c r="B228" s="173" t="s">
        <v>34</v>
      </c>
      <c r="C228" s="173" t="s">
        <v>61</v>
      </c>
      <c r="D228" s="173" t="s">
        <v>79</v>
      </c>
      <c r="E228" s="173" t="s">
        <v>98</v>
      </c>
      <c r="F228" s="210" t="s">
        <v>241</v>
      </c>
      <c r="G228" s="173" t="s">
        <v>57</v>
      </c>
      <c r="H228" s="136" t="s">
        <v>40</v>
      </c>
      <c r="I228" s="158"/>
      <c r="J228" s="150"/>
      <c r="K228" s="158"/>
      <c r="L228" s="158"/>
      <c r="M228" s="158"/>
      <c r="N228" s="158"/>
      <c r="O228" s="150"/>
    </row>
    <row r="229" spans="1:15" ht="15" customHeight="1" x14ac:dyDescent="0.2">
      <c r="A229" s="175" t="s">
        <v>7</v>
      </c>
      <c r="B229" s="175" t="s">
        <v>35</v>
      </c>
      <c r="C229" s="175" t="s">
        <v>62</v>
      </c>
      <c r="D229" s="175" t="s">
        <v>67</v>
      </c>
      <c r="E229" s="175" t="s">
        <v>97</v>
      </c>
      <c r="F229" s="211" t="s">
        <v>261</v>
      </c>
      <c r="G229" s="175" t="s">
        <v>58</v>
      </c>
      <c r="H229" s="139" t="s">
        <v>455</v>
      </c>
      <c r="I229" s="158"/>
      <c r="J229" s="150"/>
      <c r="K229" s="158"/>
      <c r="L229" s="158"/>
      <c r="M229" s="158"/>
      <c r="N229" s="158"/>
      <c r="O229" s="150"/>
    </row>
    <row r="230" spans="1:15" ht="15" customHeight="1" x14ac:dyDescent="0.2">
      <c r="A230" s="169"/>
      <c r="B230" s="175" t="s">
        <v>36</v>
      </c>
      <c r="C230" s="175" t="s">
        <v>36</v>
      </c>
      <c r="D230" s="175" t="s">
        <v>68</v>
      </c>
      <c r="E230" s="175" t="s">
        <v>68</v>
      </c>
      <c r="F230" s="211" t="s">
        <v>262</v>
      </c>
      <c r="G230" s="175" t="s">
        <v>59</v>
      </c>
      <c r="H230" s="139" t="s">
        <v>43</v>
      </c>
      <c r="I230" s="158"/>
      <c r="J230" s="150"/>
      <c r="K230" s="158"/>
      <c r="L230" s="158"/>
      <c r="M230" s="158"/>
      <c r="N230" s="158"/>
      <c r="O230" s="150"/>
    </row>
    <row r="231" spans="1:15" ht="15" customHeight="1" thickBot="1" x14ac:dyDescent="0.25">
      <c r="A231" s="169"/>
      <c r="B231" s="175" t="s">
        <v>37</v>
      </c>
      <c r="C231" s="220" t="s">
        <v>649</v>
      </c>
      <c r="D231" s="175" t="s">
        <v>25</v>
      </c>
      <c r="E231" s="175" t="s">
        <v>78</v>
      </c>
      <c r="F231" s="212" t="s">
        <v>243</v>
      </c>
      <c r="G231" s="175" t="s">
        <v>60</v>
      </c>
      <c r="H231" s="141" t="s">
        <v>448</v>
      </c>
      <c r="I231" s="158"/>
      <c r="J231" s="150"/>
      <c r="K231" s="158"/>
      <c r="L231" s="158"/>
      <c r="M231" s="158"/>
      <c r="N231" s="158"/>
      <c r="O231" s="150"/>
    </row>
    <row r="232" spans="1:15" ht="15" customHeight="1" thickBot="1" x14ac:dyDescent="0.25">
      <c r="A232" s="118" t="str">
        <f>$A$62</f>
        <v>Arsenic</v>
      </c>
      <c r="B232" s="177" t="str">
        <f t="shared" ref="B232:B268" si="15">IF($B$34="","      -",$B$34)</f>
        <v xml:space="preserve">      -</v>
      </c>
      <c r="C232" s="197" t="str">
        <f t="shared" ref="C232:C268" si="16">IF(F232="Threshold Human Health",$H$34,IF(F232="Cancer Risk Level",$I$34,IF(F232="Public Water Supply",$D$17,"      -")))</f>
        <v xml:space="preserve">      -</v>
      </c>
      <c r="D232" s="118">
        <f t="shared" ref="D232:D268" si="17">$D118</f>
        <v>0</v>
      </c>
      <c r="E232" s="119">
        <f>IF(F62="      -",0.01,"      -")</f>
        <v>0.01</v>
      </c>
      <c r="F232" s="213" t="s">
        <v>263</v>
      </c>
      <c r="G232" s="199" t="str">
        <f t="shared" ref="G232:G268" si="18">$E62</f>
        <v xml:space="preserve">      -</v>
      </c>
      <c r="H232" s="214" t="str">
        <f>IF(OR(B232="      -",E232=0,C232="      -",E232="      -",G232=100,G232="      -"),"      -",IF(E232=0,"      -",(E232*(C232+B232)-(D232*C232))*8.34/(1-G232/100)))</f>
        <v xml:space="preserve">      -</v>
      </c>
      <c r="I232" s="201"/>
      <c r="J232" s="150"/>
      <c r="K232" s="182"/>
      <c r="L232" s="182"/>
      <c r="M232" s="182"/>
      <c r="N232" s="200"/>
      <c r="O232" s="150"/>
    </row>
    <row r="233" spans="1:15" ht="15" customHeight="1" thickBot="1" x14ac:dyDescent="0.25">
      <c r="A233" s="118" t="str">
        <f>$A$63</f>
        <v>Cadmium</v>
      </c>
      <c r="B233" s="177" t="str">
        <f t="shared" si="15"/>
        <v xml:space="preserve">      -</v>
      </c>
      <c r="C233" s="197" t="str">
        <f t="shared" si="16"/>
        <v xml:space="preserve">      -</v>
      </c>
      <c r="D233" s="118">
        <f t="shared" si="17"/>
        <v>0</v>
      </c>
      <c r="E233" s="187"/>
      <c r="F233" s="213"/>
      <c r="G233" s="199" t="str">
        <f t="shared" si="18"/>
        <v xml:space="preserve">      -</v>
      </c>
      <c r="H233" s="214" t="str">
        <f t="shared" ref="H233:H268" si="19">IF(OR(B233="      -",E233=0,C233="      -",E233="      -",G233=100,G233="      -"),"      -",IF(E233=0,"      -",(E233*(C233+B233)-(D233*C233))*8.34/(1-G233/100)))</f>
        <v xml:space="preserve">      -</v>
      </c>
      <c r="I233" s="201"/>
      <c r="J233" s="150"/>
      <c r="K233" s="182"/>
      <c r="L233" s="182"/>
      <c r="M233" s="182"/>
      <c r="N233" s="200"/>
      <c r="O233" s="150"/>
    </row>
    <row r="234" spans="1:15" ht="15" customHeight="1" thickBot="1" x14ac:dyDescent="0.25">
      <c r="A234" s="118" t="str">
        <f>$A$64</f>
        <v>Chromium</v>
      </c>
      <c r="B234" s="177" t="str">
        <f t="shared" si="15"/>
        <v xml:space="preserve">      -</v>
      </c>
      <c r="C234" s="197" t="str">
        <f t="shared" si="16"/>
        <v xml:space="preserve">      -</v>
      </c>
      <c r="D234" s="118">
        <f t="shared" si="17"/>
        <v>0</v>
      </c>
      <c r="E234" s="187"/>
      <c r="F234" s="213"/>
      <c r="G234" s="199" t="str">
        <f t="shared" si="18"/>
        <v xml:space="preserve">      -</v>
      </c>
      <c r="H234" s="214" t="str">
        <f t="shared" si="19"/>
        <v xml:space="preserve">      -</v>
      </c>
      <c r="I234" s="201"/>
      <c r="J234" s="150"/>
      <c r="K234" s="182"/>
      <c r="L234" s="182"/>
      <c r="M234" s="182"/>
      <c r="N234" s="200"/>
      <c r="O234" s="150"/>
    </row>
    <row r="235" spans="1:15" ht="15" customHeight="1" thickBot="1" x14ac:dyDescent="0.25">
      <c r="A235" s="118" t="str">
        <f>$A$65</f>
        <v>Copper</v>
      </c>
      <c r="B235" s="177" t="str">
        <f t="shared" si="15"/>
        <v xml:space="preserve">      -</v>
      </c>
      <c r="C235" s="197" t="str">
        <f t="shared" si="16"/>
        <v xml:space="preserve">      -</v>
      </c>
      <c r="D235" s="118">
        <f t="shared" si="17"/>
        <v>0</v>
      </c>
      <c r="E235" s="187"/>
      <c r="F235" s="213"/>
      <c r="G235" s="199" t="str">
        <f t="shared" si="18"/>
        <v xml:space="preserve">      -</v>
      </c>
      <c r="H235" s="214" t="str">
        <f t="shared" si="19"/>
        <v xml:space="preserve">      -</v>
      </c>
      <c r="I235" s="201"/>
      <c r="J235" s="150"/>
      <c r="K235" s="182"/>
      <c r="L235" s="182"/>
      <c r="M235" s="182"/>
      <c r="N235" s="200"/>
      <c r="O235" s="150"/>
    </row>
    <row r="236" spans="1:15" ht="15" customHeight="1" thickBot="1" x14ac:dyDescent="0.25">
      <c r="A236" s="118" t="str">
        <f>$A$66</f>
        <v>Cyanide</v>
      </c>
      <c r="B236" s="177" t="str">
        <f t="shared" si="15"/>
        <v xml:space="preserve">      -</v>
      </c>
      <c r="C236" s="197" t="str">
        <f t="shared" si="16"/>
        <v xml:space="preserve">      -</v>
      </c>
      <c r="D236" s="118">
        <f t="shared" si="17"/>
        <v>0</v>
      </c>
      <c r="E236" s="119">
        <f>IF(F66="      -",0.14,"      -")</f>
        <v>0.14000000000000001</v>
      </c>
      <c r="F236" s="213" t="s">
        <v>263</v>
      </c>
      <c r="G236" s="199" t="str">
        <f t="shared" si="18"/>
        <v xml:space="preserve">      -</v>
      </c>
      <c r="H236" s="214" t="str">
        <f t="shared" si="19"/>
        <v xml:space="preserve">      -</v>
      </c>
      <c r="I236" s="201"/>
      <c r="J236" s="150"/>
      <c r="K236" s="182"/>
      <c r="L236" s="182"/>
      <c r="M236" s="182"/>
      <c r="N236" s="200"/>
      <c r="O236" s="150"/>
    </row>
    <row r="237" spans="1:15" ht="15" customHeight="1" thickBot="1" x14ac:dyDescent="0.25">
      <c r="A237" s="118" t="str">
        <f>$A$67</f>
        <v>Lead</v>
      </c>
      <c r="B237" s="177" t="str">
        <f t="shared" si="15"/>
        <v xml:space="preserve">      -</v>
      </c>
      <c r="C237" s="197" t="str">
        <f t="shared" si="16"/>
        <v xml:space="preserve">      -</v>
      </c>
      <c r="D237" s="118">
        <f t="shared" si="17"/>
        <v>0</v>
      </c>
      <c r="E237" s="187"/>
      <c r="F237" s="213"/>
      <c r="G237" s="199" t="str">
        <f t="shared" si="18"/>
        <v xml:space="preserve">      -</v>
      </c>
      <c r="H237" s="214" t="str">
        <f t="shared" si="19"/>
        <v xml:space="preserve">      -</v>
      </c>
      <c r="I237" s="201"/>
      <c r="J237" s="150"/>
      <c r="K237" s="182"/>
      <c r="L237" s="182"/>
      <c r="M237" s="182"/>
      <c r="N237" s="200"/>
      <c r="O237" s="150"/>
    </row>
    <row r="238" spans="1:15" ht="15" customHeight="1" thickBot="1" x14ac:dyDescent="0.25">
      <c r="A238" s="118" t="str">
        <f>$A$68</f>
        <v>Mercury</v>
      </c>
      <c r="B238" s="177" t="str">
        <f t="shared" si="15"/>
        <v xml:space="preserve">      -</v>
      </c>
      <c r="C238" s="197" t="str">
        <f t="shared" si="16"/>
        <v xml:space="preserve">      -</v>
      </c>
      <c r="D238" s="118">
        <f t="shared" si="17"/>
        <v>0</v>
      </c>
      <c r="E238" s="119">
        <f>IF(F68="      -",0.00005,"      -")</f>
        <v>5.0000000000000002E-5</v>
      </c>
      <c r="F238" s="213" t="s">
        <v>263</v>
      </c>
      <c r="G238" s="199" t="str">
        <f t="shared" si="18"/>
        <v xml:space="preserve">      -</v>
      </c>
      <c r="H238" s="214" t="str">
        <f t="shared" si="19"/>
        <v xml:space="preserve">      -</v>
      </c>
      <c r="I238" s="201"/>
      <c r="J238" s="150"/>
      <c r="K238" s="182"/>
      <c r="L238" s="182"/>
      <c r="M238" s="182"/>
      <c r="N238" s="200"/>
      <c r="O238" s="150"/>
    </row>
    <row r="239" spans="1:15" ht="15" customHeight="1" thickBot="1" x14ac:dyDescent="0.25">
      <c r="A239" s="118" t="str">
        <f>$A$69</f>
        <v>Molybdenum</v>
      </c>
      <c r="B239" s="177" t="str">
        <f t="shared" si="15"/>
        <v xml:space="preserve">      -</v>
      </c>
      <c r="C239" s="197" t="str">
        <f t="shared" si="16"/>
        <v xml:space="preserve">      -</v>
      </c>
      <c r="D239" s="118">
        <f t="shared" si="17"/>
        <v>0</v>
      </c>
      <c r="E239" s="187"/>
      <c r="F239" s="213"/>
      <c r="G239" s="199" t="str">
        <f t="shared" si="18"/>
        <v xml:space="preserve">      -</v>
      </c>
      <c r="H239" s="214" t="str">
        <f t="shared" si="19"/>
        <v xml:space="preserve">      -</v>
      </c>
      <c r="I239" s="201"/>
      <c r="J239" s="150"/>
      <c r="K239" s="182"/>
      <c r="L239" s="182"/>
      <c r="M239" s="182"/>
      <c r="N239" s="200"/>
      <c r="O239" s="150"/>
    </row>
    <row r="240" spans="1:15" ht="15" customHeight="1" thickBot="1" x14ac:dyDescent="0.25">
      <c r="A240" s="118" t="str">
        <f>$A$70</f>
        <v>Nickel</v>
      </c>
      <c r="B240" s="177" t="str">
        <f t="shared" si="15"/>
        <v xml:space="preserve">      -</v>
      </c>
      <c r="C240" s="197" t="str">
        <f t="shared" si="16"/>
        <v xml:space="preserve">      -</v>
      </c>
      <c r="D240" s="118">
        <f t="shared" si="17"/>
        <v>0</v>
      </c>
      <c r="E240" s="119">
        <f>IF(F70="      -",0.61,"      -")</f>
        <v>0.61</v>
      </c>
      <c r="F240" s="213" t="s">
        <v>263</v>
      </c>
      <c r="G240" s="199" t="str">
        <f t="shared" si="18"/>
        <v xml:space="preserve">      -</v>
      </c>
      <c r="H240" s="214" t="str">
        <f t="shared" si="19"/>
        <v xml:space="preserve">      -</v>
      </c>
      <c r="I240" s="201"/>
      <c r="J240" s="150"/>
      <c r="K240" s="182"/>
      <c r="L240" s="182"/>
      <c r="M240" s="182"/>
      <c r="N240" s="200"/>
      <c r="O240" s="150"/>
    </row>
    <row r="241" spans="1:15" ht="15" customHeight="1" thickBot="1" x14ac:dyDescent="0.25">
      <c r="A241" s="118" t="str">
        <f>$A$71</f>
        <v>Selenium</v>
      </c>
      <c r="B241" s="177" t="str">
        <f t="shared" si="15"/>
        <v xml:space="preserve">      -</v>
      </c>
      <c r="C241" s="197" t="str">
        <f t="shared" si="16"/>
        <v xml:space="preserve">      -</v>
      </c>
      <c r="D241" s="118">
        <f t="shared" si="17"/>
        <v>0</v>
      </c>
      <c r="E241" s="187"/>
      <c r="F241" s="213"/>
      <c r="G241" s="199" t="str">
        <f t="shared" si="18"/>
        <v xml:space="preserve">      -</v>
      </c>
      <c r="H241" s="214" t="str">
        <f t="shared" si="19"/>
        <v xml:space="preserve">      -</v>
      </c>
      <c r="I241" s="201"/>
      <c r="J241" s="150"/>
      <c r="K241" s="182"/>
      <c r="L241" s="182"/>
      <c r="M241" s="182"/>
      <c r="N241" s="200"/>
      <c r="O241" s="150"/>
    </row>
    <row r="242" spans="1:15" ht="15" customHeight="1" thickBot="1" x14ac:dyDescent="0.25">
      <c r="A242" s="118" t="str">
        <f>$A$72</f>
        <v>Silver</v>
      </c>
      <c r="B242" s="177" t="str">
        <f t="shared" si="15"/>
        <v xml:space="preserve">      -</v>
      </c>
      <c r="C242" s="197" t="str">
        <f t="shared" si="16"/>
        <v xml:space="preserve">      -</v>
      </c>
      <c r="D242" s="118">
        <f t="shared" si="17"/>
        <v>0</v>
      </c>
      <c r="E242" s="187"/>
      <c r="F242" s="213"/>
      <c r="G242" s="199" t="str">
        <f t="shared" si="18"/>
        <v xml:space="preserve">      -</v>
      </c>
      <c r="H242" s="214" t="str">
        <f t="shared" si="19"/>
        <v xml:space="preserve">      -</v>
      </c>
      <c r="I242" s="201"/>
      <c r="J242" s="150"/>
      <c r="K242" s="182"/>
      <c r="L242" s="182"/>
      <c r="M242" s="182"/>
      <c r="N242" s="200"/>
      <c r="O242" s="150"/>
    </row>
    <row r="243" spans="1:15" ht="15" customHeight="1" thickBot="1" x14ac:dyDescent="0.25">
      <c r="A243" s="118" t="str">
        <f>$A$73</f>
        <v>Zinc</v>
      </c>
      <c r="B243" s="177" t="str">
        <f t="shared" si="15"/>
        <v xml:space="preserve">      -</v>
      </c>
      <c r="C243" s="197" t="str">
        <f t="shared" si="16"/>
        <v xml:space="preserve">      -</v>
      </c>
      <c r="D243" s="118">
        <f t="shared" si="17"/>
        <v>0</v>
      </c>
      <c r="E243" s="187"/>
      <c r="F243" s="213"/>
      <c r="G243" s="199" t="str">
        <f t="shared" si="18"/>
        <v xml:space="preserve">      -</v>
      </c>
      <c r="H243" s="214" t="str">
        <f t="shared" si="19"/>
        <v xml:space="preserve">      -</v>
      </c>
      <c r="I243" s="201"/>
      <c r="J243" s="150"/>
      <c r="K243" s="182"/>
      <c r="L243" s="182"/>
      <c r="M243" s="182"/>
      <c r="N243" s="200"/>
      <c r="O243" s="150"/>
    </row>
    <row r="244" spans="1:15" ht="15" customHeight="1" thickBot="1" x14ac:dyDescent="0.25">
      <c r="A244" s="119" t="str">
        <f>$A$74</f>
        <v>Ammonia</v>
      </c>
      <c r="B244" s="177" t="str">
        <f t="shared" si="15"/>
        <v xml:space="preserve">      -</v>
      </c>
      <c r="C244" s="197" t="str">
        <f t="shared" si="16"/>
        <v xml:space="preserve">      -</v>
      </c>
      <c r="D244" s="118">
        <f t="shared" si="17"/>
        <v>0</v>
      </c>
      <c r="E244" s="215"/>
      <c r="F244" s="213"/>
      <c r="G244" s="199" t="str">
        <f t="shared" si="18"/>
        <v xml:space="preserve">      -</v>
      </c>
      <c r="H244" s="214" t="str">
        <f t="shared" si="19"/>
        <v xml:space="preserve">      -</v>
      </c>
      <c r="I244" s="201"/>
      <c r="J244" s="150"/>
      <c r="K244" s="182"/>
      <c r="L244" s="182"/>
      <c r="M244" s="182"/>
      <c r="N244" s="200"/>
      <c r="O244" s="150"/>
    </row>
    <row r="245" spans="1:15" ht="15" customHeight="1" thickBot="1" x14ac:dyDescent="0.25">
      <c r="A245" s="119" t="str">
        <f>$A$75</f>
        <v>BOD</v>
      </c>
      <c r="B245" s="186" t="str">
        <f t="shared" si="15"/>
        <v xml:space="preserve">      -</v>
      </c>
      <c r="C245" s="202" t="str">
        <f t="shared" si="16"/>
        <v xml:space="preserve">      -</v>
      </c>
      <c r="D245" s="209">
        <f t="shared" si="17"/>
        <v>0</v>
      </c>
      <c r="E245" s="215"/>
      <c r="F245" s="213"/>
      <c r="G245" s="203" t="str">
        <f t="shared" si="18"/>
        <v xml:space="preserve">      -</v>
      </c>
      <c r="H245" s="216" t="str">
        <f t="shared" si="19"/>
        <v xml:space="preserve">      -</v>
      </c>
      <c r="I245" s="201"/>
      <c r="J245" s="150"/>
      <c r="K245" s="182"/>
      <c r="L245" s="182"/>
      <c r="M245" s="182"/>
      <c r="N245" s="200"/>
      <c r="O245" s="150"/>
    </row>
    <row r="246" spans="1:15" ht="15" customHeight="1" thickBot="1" x14ac:dyDescent="0.25">
      <c r="A246" s="119" t="str">
        <f>$A$76</f>
        <v>TSS</v>
      </c>
      <c r="B246" s="186" t="str">
        <f t="shared" si="15"/>
        <v xml:space="preserve">      -</v>
      </c>
      <c r="C246" s="202" t="str">
        <f t="shared" si="16"/>
        <v xml:space="preserve">      -</v>
      </c>
      <c r="D246" s="209">
        <f t="shared" si="17"/>
        <v>0</v>
      </c>
      <c r="E246" s="215"/>
      <c r="F246" s="213"/>
      <c r="G246" s="203" t="str">
        <f t="shared" si="18"/>
        <v xml:space="preserve">      -</v>
      </c>
      <c r="H246" s="216" t="str">
        <f t="shared" si="19"/>
        <v xml:space="preserve">      -</v>
      </c>
      <c r="I246" s="201"/>
      <c r="J246" s="150"/>
      <c r="K246" s="182"/>
      <c r="L246" s="182"/>
      <c r="M246" s="182"/>
      <c r="N246" s="200"/>
      <c r="O246" s="150"/>
    </row>
    <row r="247" spans="1:15" ht="15" customHeight="1" thickBot="1" x14ac:dyDescent="0.25">
      <c r="A247" s="119" t="str">
        <f>$A$77</f>
        <v>Phosphorus (T)</v>
      </c>
      <c r="B247" s="387" t="str">
        <f t="shared" si="15"/>
        <v xml:space="preserve">      -</v>
      </c>
      <c r="C247" s="392" t="str">
        <f t="shared" si="16"/>
        <v xml:space="preserve">      -</v>
      </c>
      <c r="D247" s="394">
        <f t="shared" si="17"/>
        <v>0</v>
      </c>
      <c r="E247" s="395"/>
      <c r="F247" s="396"/>
      <c r="G247" s="393" t="str">
        <f t="shared" si="18"/>
        <v xml:space="preserve">      -</v>
      </c>
      <c r="H247" s="397" t="str">
        <f t="shared" si="19"/>
        <v xml:space="preserve">      -</v>
      </c>
      <c r="I247" s="201"/>
      <c r="J247" s="150"/>
      <c r="K247" s="182"/>
      <c r="L247" s="182"/>
      <c r="M247" s="182"/>
      <c r="N247" s="200"/>
      <c r="O247" s="150"/>
    </row>
    <row r="248" spans="1:15" ht="15" customHeight="1" thickBot="1" x14ac:dyDescent="0.25">
      <c r="A248" s="118" t="str">
        <f>$A$78</f>
        <v>Nitrogen (T)</v>
      </c>
      <c r="B248" s="387" t="str">
        <f t="shared" si="15"/>
        <v xml:space="preserve">      -</v>
      </c>
      <c r="C248" s="392" t="str">
        <f t="shared" si="16"/>
        <v xml:space="preserve">      -</v>
      </c>
      <c r="D248" s="394">
        <f t="shared" si="17"/>
        <v>0</v>
      </c>
      <c r="E248" s="395"/>
      <c r="F248" s="396"/>
      <c r="G248" s="393" t="str">
        <f t="shared" si="18"/>
        <v xml:space="preserve">      -</v>
      </c>
      <c r="H248" s="397" t="str">
        <f t="shared" si="19"/>
        <v xml:space="preserve">      -</v>
      </c>
      <c r="I248" s="201"/>
      <c r="J248" s="150"/>
      <c r="K248" s="182"/>
      <c r="L248" s="182"/>
      <c r="M248" s="182"/>
      <c r="N248" s="200"/>
      <c r="O248" s="150"/>
    </row>
    <row r="249" spans="1:15" ht="15" customHeight="1" thickBot="1" x14ac:dyDescent="0.25">
      <c r="A249" s="118" t="str">
        <f>$A$79</f>
        <v>Beryllium</v>
      </c>
      <c r="B249" s="177" t="str">
        <f t="shared" si="15"/>
        <v xml:space="preserve">      -</v>
      </c>
      <c r="C249" s="197" t="str">
        <f t="shared" si="16"/>
        <v xml:space="preserve">      -</v>
      </c>
      <c r="D249" s="118">
        <f t="shared" si="17"/>
        <v>0</v>
      </c>
      <c r="E249" s="217"/>
      <c r="F249" s="218"/>
      <c r="G249" s="199" t="str">
        <f t="shared" si="18"/>
        <v xml:space="preserve">      -</v>
      </c>
      <c r="H249" s="214" t="str">
        <f t="shared" si="19"/>
        <v xml:space="preserve">      -</v>
      </c>
      <c r="I249" s="201"/>
      <c r="J249" s="150"/>
      <c r="K249" s="182"/>
      <c r="L249" s="182"/>
      <c r="M249" s="182"/>
      <c r="N249" s="200"/>
      <c r="O249" s="150"/>
    </row>
    <row r="250" spans="1:15" ht="15" customHeight="1" thickBot="1" x14ac:dyDescent="0.25">
      <c r="A250" s="118" t="str">
        <f>IF($A$80="","",$A$80)</f>
        <v/>
      </c>
      <c r="B250" s="177" t="str">
        <f t="shared" si="15"/>
        <v xml:space="preserve">      -</v>
      </c>
      <c r="C250" s="197" t="str">
        <f t="shared" si="16"/>
        <v xml:space="preserve">      -</v>
      </c>
      <c r="D250" s="118">
        <f t="shared" si="17"/>
        <v>0</v>
      </c>
      <c r="E250" s="217"/>
      <c r="F250" s="218"/>
      <c r="G250" s="199" t="str">
        <f t="shared" si="18"/>
        <v xml:space="preserve">      -</v>
      </c>
      <c r="H250" s="214" t="str">
        <f t="shared" si="19"/>
        <v xml:space="preserve">      -</v>
      </c>
      <c r="I250" s="201"/>
      <c r="J250" s="150"/>
      <c r="K250" s="182"/>
      <c r="L250" s="182"/>
      <c r="M250" s="182"/>
      <c r="N250" s="200"/>
      <c r="O250" s="150"/>
    </row>
    <row r="251" spans="1:15" ht="15" customHeight="1" thickBot="1" x14ac:dyDescent="0.25">
      <c r="A251" s="118" t="str">
        <f>IF($A$81="","",$A$81)</f>
        <v/>
      </c>
      <c r="B251" s="177" t="str">
        <f t="shared" si="15"/>
        <v xml:space="preserve">      -</v>
      </c>
      <c r="C251" s="197" t="str">
        <f t="shared" si="16"/>
        <v xml:space="preserve">      -</v>
      </c>
      <c r="D251" s="118">
        <f t="shared" si="17"/>
        <v>0</v>
      </c>
      <c r="E251" s="217"/>
      <c r="F251" s="218"/>
      <c r="G251" s="199" t="str">
        <f t="shared" si="18"/>
        <v xml:space="preserve">      -</v>
      </c>
      <c r="H251" s="214" t="str">
        <f t="shared" si="19"/>
        <v xml:space="preserve">      -</v>
      </c>
      <c r="I251" s="201"/>
      <c r="J251" s="150"/>
      <c r="K251" s="182"/>
      <c r="L251" s="182"/>
      <c r="M251" s="182"/>
      <c r="N251" s="200"/>
      <c r="O251" s="150"/>
    </row>
    <row r="252" spans="1:15" ht="15" customHeight="1" thickBot="1" x14ac:dyDescent="0.25">
      <c r="A252" s="118" t="str">
        <f>IF($A$82="","",$A$82)</f>
        <v/>
      </c>
      <c r="B252" s="177" t="str">
        <f t="shared" si="15"/>
        <v xml:space="preserve">      -</v>
      </c>
      <c r="C252" s="197" t="str">
        <f t="shared" si="16"/>
        <v xml:space="preserve">      -</v>
      </c>
      <c r="D252" s="118">
        <f t="shared" si="17"/>
        <v>0</v>
      </c>
      <c r="E252" s="217"/>
      <c r="F252" s="218"/>
      <c r="G252" s="199" t="str">
        <f t="shared" si="18"/>
        <v xml:space="preserve">      -</v>
      </c>
      <c r="H252" s="214" t="str">
        <f t="shared" si="19"/>
        <v xml:space="preserve">      -</v>
      </c>
      <c r="I252" s="201"/>
      <c r="J252" s="150"/>
      <c r="K252" s="182"/>
      <c r="L252" s="182"/>
      <c r="M252" s="182"/>
      <c r="N252" s="200"/>
      <c r="O252" s="150"/>
    </row>
    <row r="253" spans="1:15" ht="15" customHeight="1" thickBot="1" x14ac:dyDescent="0.25">
      <c r="A253" s="118" t="str">
        <f>IF($A$83="","",$A$83)</f>
        <v/>
      </c>
      <c r="B253" s="177" t="str">
        <f t="shared" si="15"/>
        <v xml:space="preserve">      -</v>
      </c>
      <c r="C253" s="197" t="str">
        <f t="shared" si="16"/>
        <v xml:space="preserve">      -</v>
      </c>
      <c r="D253" s="118">
        <f t="shared" si="17"/>
        <v>0</v>
      </c>
      <c r="E253" s="217"/>
      <c r="F253" s="218"/>
      <c r="G253" s="199" t="str">
        <f t="shared" si="18"/>
        <v xml:space="preserve">      -</v>
      </c>
      <c r="H253" s="214" t="str">
        <f t="shared" si="19"/>
        <v xml:space="preserve">      -</v>
      </c>
      <c r="I253" s="201"/>
      <c r="J253" s="150"/>
      <c r="K253" s="182"/>
      <c r="L253" s="182"/>
      <c r="M253" s="182"/>
      <c r="N253" s="200"/>
      <c r="O253" s="150"/>
    </row>
    <row r="254" spans="1:15" ht="15" customHeight="1" thickBot="1" x14ac:dyDescent="0.25">
      <c r="A254" s="118" t="str">
        <f>IF($A$84="","",$A$84)</f>
        <v/>
      </c>
      <c r="B254" s="177" t="str">
        <f t="shared" si="15"/>
        <v xml:space="preserve">      -</v>
      </c>
      <c r="C254" s="197" t="str">
        <f t="shared" si="16"/>
        <v xml:space="preserve">      -</v>
      </c>
      <c r="D254" s="118">
        <f t="shared" si="17"/>
        <v>0</v>
      </c>
      <c r="E254" s="217"/>
      <c r="F254" s="218"/>
      <c r="G254" s="199" t="str">
        <f t="shared" si="18"/>
        <v xml:space="preserve">      -</v>
      </c>
      <c r="H254" s="214" t="str">
        <f t="shared" si="19"/>
        <v xml:space="preserve">      -</v>
      </c>
      <c r="I254" s="201"/>
      <c r="J254" s="150"/>
      <c r="K254" s="182"/>
      <c r="L254" s="182"/>
      <c r="M254" s="182"/>
      <c r="N254" s="200"/>
      <c r="O254" s="150"/>
    </row>
    <row r="255" spans="1:15" ht="15" customHeight="1" thickBot="1" x14ac:dyDescent="0.25">
      <c r="A255" s="118" t="str">
        <f>IF($A$85="","",$A$85)</f>
        <v/>
      </c>
      <c r="B255" s="177" t="str">
        <f t="shared" si="15"/>
        <v xml:space="preserve">      -</v>
      </c>
      <c r="C255" s="197" t="str">
        <f t="shared" si="16"/>
        <v xml:space="preserve">      -</v>
      </c>
      <c r="D255" s="118">
        <f t="shared" si="17"/>
        <v>0</v>
      </c>
      <c r="E255" s="217"/>
      <c r="F255" s="218"/>
      <c r="G255" s="199" t="str">
        <f t="shared" si="18"/>
        <v xml:space="preserve">      -</v>
      </c>
      <c r="H255" s="214" t="str">
        <f t="shared" si="19"/>
        <v xml:space="preserve">      -</v>
      </c>
      <c r="I255" s="201"/>
      <c r="J255" s="150"/>
      <c r="K255" s="182"/>
      <c r="L255" s="182"/>
      <c r="M255" s="182"/>
      <c r="N255" s="200"/>
      <c r="O255" s="150"/>
    </row>
    <row r="256" spans="1:15" ht="15" customHeight="1" thickBot="1" x14ac:dyDescent="0.25">
      <c r="A256" s="118" t="str">
        <f>IF($A$86="","",$A$86)</f>
        <v/>
      </c>
      <c r="B256" s="177" t="str">
        <f t="shared" si="15"/>
        <v xml:space="preserve">      -</v>
      </c>
      <c r="C256" s="197" t="str">
        <f t="shared" si="16"/>
        <v xml:space="preserve">      -</v>
      </c>
      <c r="D256" s="118">
        <f t="shared" si="17"/>
        <v>0</v>
      </c>
      <c r="E256" s="217"/>
      <c r="F256" s="218"/>
      <c r="G256" s="199" t="str">
        <f t="shared" si="18"/>
        <v xml:space="preserve">      -</v>
      </c>
      <c r="H256" s="214" t="str">
        <f t="shared" si="19"/>
        <v xml:space="preserve">      -</v>
      </c>
      <c r="I256" s="201"/>
      <c r="J256" s="150"/>
      <c r="K256" s="182"/>
      <c r="L256" s="182"/>
      <c r="M256" s="182"/>
      <c r="N256" s="200"/>
      <c r="O256" s="150"/>
    </row>
    <row r="257" spans="1:15" ht="15" customHeight="1" thickBot="1" x14ac:dyDescent="0.25">
      <c r="A257" s="118" t="str">
        <f>IF($A$87="","",$A$87)</f>
        <v/>
      </c>
      <c r="B257" s="177" t="str">
        <f t="shared" si="15"/>
        <v xml:space="preserve">      -</v>
      </c>
      <c r="C257" s="197" t="str">
        <f t="shared" si="16"/>
        <v xml:space="preserve">      -</v>
      </c>
      <c r="D257" s="118">
        <f t="shared" si="17"/>
        <v>0</v>
      </c>
      <c r="E257" s="217"/>
      <c r="F257" s="218"/>
      <c r="G257" s="199" t="str">
        <f t="shared" si="18"/>
        <v xml:space="preserve">      -</v>
      </c>
      <c r="H257" s="214" t="str">
        <f t="shared" si="19"/>
        <v xml:space="preserve">      -</v>
      </c>
      <c r="I257" s="201"/>
      <c r="J257" s="150"/>
      <c r="K257" s="182"/>
      <c r="L257" s="182"/>
      <c r="M257" s="182"/>
      <c r="N257" s="200"/>
      <c r="O257" s="150"/>
    </row>
    <row r="258" spans="1:15" ht="15" customHeight="1" thickBot="1" x14ac:dyDescent="0.25">
      <c r="A258" s="118" t="str">
        <f>IF($A$88="","",$A$88)</f>
        <v/>
      </c>
      <c r="B258" s="177" t="str">
        <f t="shared" si="15"/>
        <v xml:space="preserve">      -</v>
      </c>
      <c r="C258" s="197" t="str">
        <f t="shared" si="16"/>
        <v xml:space="preserve">      -</v>
      </c>
      <c r="D258" s="118">
        <f t="shared" si="17"/>
        <v>0</v>
      </c>
      <c r="E258" s="217"/>
      <c r="F258" s="218"/>
      <c r="G258" s="199" t="str">
        <f t="shared" si="18"/>
        <v xml:space="preserve">      -</v>
      </c>
      <c r="H258" s="214" t="str">
        <f t="shared" si="19"/>
        <v xml:space="preserve">      -</v>
      </c>
      <c r="I258" s="201"/>
      <c r="J258" s="150"/>
      <c r="K258" s="182"/>
      <c r="L258" s="182"/>
      <c r="M258" s="182"/>
      <c r="N258" s="200"/>
      <c r="O258" s="150"/>
    </row>
    <row r="259" spans="1:15" ht="15" customHeight="1" thickBot="1" x14ac:dyDescent="0.25">
      <c r="A259" s="118" t="str">
        <f>IF($A$89="","",$A$89)</f>
        <v/>
      </c>
      <c r="B259" s="177" t="str">
        <f t="shared" si="15"/>
        <v xml:space="preserve">      -</v>
      </c>
      <c r="C259" s="197" t="str">
        <f t="shared" si="16"/>
        <v xml:space="preserve">      -</v>
      </c>
      <c r="D259" s="118">
        <f t="shared" si="17"/>
        <v>0</v>
      </c>
      <c r="E259" s="217"/>
      <c r="F259" s="218"/>
      <c r="G259" s="199" t="str">
        <f t="shared" si="18"/>
        <v xml:space="preserve">      -</v>
      </c>
      <c r="H259" s="214" t="str">
        <f t="shared" si="19"/>
        <v xml:space="preserve">      -</v>
      </c>
      <c r="I259" s="201"/>
      <c r="J259" s="150"/>
      <c r="K259" s="182"/>
      <c r="L259" s="182"/>
      <c r="M259" s="182"/>
      <c r="N259" s="200"/>
      <c r="O259" s="150"/>
    </row>
    <row r="260" spans="1:15" ht="15" customHeight="1" thickBot="1" x14ac:dyDescent="0.25">
      <c r="A260" s="118" t="str">
        <f>IF($A$90="","",$A$90)</f>
        <v/>
      </c>
      <c r="B260" s="177" t="str">
        <f t="shared" si="15"/>
        <v xml:space="preserve">      -</v>
      </c>
      <c r="C260" s="197" t="str">
        <f t="shared" si="16"/>
        <v xml:space="preserve">      -</v>
      </c>
      <c r="D260" s="118">
        <f t="shared" si="17"/>
        <v>0</v>
      </c>
      <c r="E260" s="217"/>
      <c r="F260" s="218"/>
      <c r="G260" s="199" t="str">
        <f t="shared" si="18"/>
        <v xml:space="preserve">      -</v>
      </c>
      <c r="H260" s="214" t="str">
        <f t="shared" si="19"/>
        <v xml:space="preserve">      -</v>
      </c>
      <c r="I260" s="201"/>
      <c r="J260" s="150"/>
      <c r="K260" s="182"/>
      <c r="L260" s="182"/>
      <c r="M260" s="182"/>
      <c r="N260" s="200"/>
      <c r="O260" s="150"/>
    </row>
    <row r="261" spans="1:15" ht="15" customHeight="1" thickBot="1" x14ac:dyDescent="0.25">
      <c r="A261" s="118" t="str">
        <f>IF($A$91="","",$A$91)</f>
        <v/>
      </c>
      <c r="B261" s="177" t="str">
        <f t="shared" si="15"/>
        <v xml:space="preserve">      -</v>
      </c>
      <c r="C261" s="197" t="str">
        <f t="shared" si="16"/>
        <v xml:space="preserve">      -</v>
      </c>
      <c r="D261" s="118">
        <f t="shared" si="17"/>
        <v>0</v>
      </c>
      <c r="E261" s="217"/>
      <c r="F261" s="218"/>
      <c r="G261" s="199" t="str">
        <f t="shared" si="18"/>
        <v xml:space="preserve">      -</v>
      </c>
      <c r="H261" s="214" t="str">
        <f t="shared" si="19"/>
        <v xml:space="preserve">      -</v>
      </c>
      <c r="I261" s="201"/>
      <c r="J261" s="150"/>
      <c r="K261" s="182"/>
      <c r="L261" s="182"/>
      <c r="M261" s="182"/>
      <c r="N261" s="200"/>
      <c r="O261" s="150"/>
    </row>
    <row r="262" spans="1:15" ht="15" customHeight="1" thickBot="1" x14ac:dyDescent="0.25">
      <c r="A262" s="118" t="str">
        <f>IF($A$92="","",$A$92)</f>
        <v/>
      </c>
      <c r="B262" s="177" t="str">
        <f t="shared" si="15"/>
        <v xml:space="preserve">      -</v>
      </c>
      <c r="C262" s="197" t="str">
        <f t="shared" si="16"/>
        <v xml:space="preserve">      -</v>
      </c>
      <c r="D262" s="118">
        <f t="shared" si="17"/>
        <v>0</v>
      </c>
      <c r="E262" s="217"/>
      <c r="F262" s="218"/>
      <c r="G262" s="199" t="str">
        <f t="shared" si="18"/>
        <v xml:space="preserve">      -</v>
      </c>
      <c r="H262" s="214" t="str">
        <f t="shared" si="19"/>
        <v xml:space="preserve">      -</v>
      </c>
      <c r="I262" s="201"/>
      <c r="J262" s="150"/>
      <c r="K262" s="182"/>
      <c r="L262" s="182"/>
      <c r="M262" s="182"/>
      <c r="N262" s="200"/>
      <c r="O262" s="150"/>
    </row>
    <row r="263" spans="1:15" ht="15" customHeight="1" thickBot="1" x14ac:dyDescent="0.25">
      <c r="A263" s="118" t="str">
        <f>IF($A$93="","",$A$93)</f>
        <v/>
      </c>
      <c r="B263" s="177" t="str">
        <f t="shared" si="15"/>
        <v xml:space="preserve">      -</v>
      </c>
      <c r="C263" s="197" t="str">
        <f t="shared" si="16"/>
        <v xml:space="preserve">      -</v>
      </c>
      <c r="D263" s="118">
        <f t="shared" si="17"/>
        <v>0</v>
      </c>
      <c r="E263" s="217"/>
      <c r="F263" s="218"/>
      <c r="G263" s="199" t="str">
        <f t="shared" si="18"/>
        <v xml:space="preserve">      -</v>
      </c>
      <c r="H263" s="214" t="str">
        <f t="shared" si="19"/>
        <v xml:space="preserve">      -</v>
      </c>
      <c r="I263" s="201"/>
      <c r="J263" s="150"/>
      <c r="K263" s="182"/>
      <c r="L263" s="182"/>
      <c r="M263" s="182"/>
      <c r="N263" s="200"/>
      <c r="O263" s="150"/>
    </row>
    <row r="264" spans="1:15" ht="15" customHeight="1" thickBot="1" x14ac:dyDescent="0.25">
      <c r="A264" s="118" t="str">
        <f>IF($A$94="","",$A$94)</f>
        <v/>
      </c>
      <c r="B264" s="177" t="str">
        <f t="shared" si="15"/>
        <v xml:space="preserve">      -</v>
      </c>
      <c r="C264" s="197" t="str">
        <f t="shared" si="16"/>
        <v xml:space="preserve">      -</v>
      </c>
      <c r="D264" s="118">
        <f t="shared" si="17"/>
        <v>0</v>
      </c>
      <c r="E264" s="217"/>
      <c r="F264" s="218"/>
      <c r="G264" s="199" t="str">
        <f t="shared" si="18"/>
        <v xml:space="preserve">      -</v>
      </c>
      <c r="H264" s="214" t="str">
        <f t="shared" si="19"/>
        <v xml:space="preserve">      -</v>
      </c>
      <c r="I264" s="201"/>
      <c r="J264" s="150"/>
      <c r="K264" s="182"/>
      <c r="L264" s="182"/>
      <c r="M264" s="182"/>
      <c r="N264" s="200"/>
      <c r="O264" s="150"/>
    </row>
    <row r="265" spans="1:15" ht="15" customHeight="1" thickBot="1" x14ac:dyDescent="0.25">
      <c r="A265" s="118" t="str">
        <f>IF($A$95="","",$A$95)</f>
        <v/>
      </c>
      <c r="B265" s="177" t="str">
        <f t="shared" si="15"/>
        <v xml:space="preserve">      -</v>
      </c>
      <c r="C265" s="197" t="str">
        <f t="shared" si="16"/>
        <v xml:space="preserve">      -</v>
      </c>
      <c r="D265" s="118">
        <f t="shared" si="17"/>
        <v>0</v>
      </c>
      <c r="E265" s="217"/>
      <c r="F265" s="218"/>
      <c r="G265" s="199" t="str">
        <f t="shared" si="18"/>
        <v xml:space="preserve">      -</v>
      </c>
      <c r="H265" s="214" t="str">
        <f t="shared" si="19"/>
        <v xml:space="preserve">      -</v>
      </c>
      <c r="I265" s="201"/>
      <c r="J265" s="150"/>
      <c r="K265" s="182"/>
      <c r="L265" s="182"/>
      <c r="M265" s="182"/>
      <c r="N265" s="200"/>
      <c r="O265" s="150"/>
    </row>
    <row r="266" spans="1:15" ht="15" customHeight="1" thickBot="1" x14ac:dyDescent="0.25">
      <c r="A266" s="118" t="str">
        <f>IF($A$96="","",$A$96)</f>
        <v/>
      </c>
      <c r="B266" s="177" t="str">
        <f t="shared" si="15"/>
        <v xml:space="preserve">      -</v>
      </c>
      <c r="C266" s="197" t="str">
        <f t="shared" si="16"/>
        <v xml:space="preserve">      -</v>
      </c>
      <c r="D266" s="118">
        <f t="shared" si="17"/>
        <v>0</v>
      </c>
      <c r="E266" s="217"/>
      <c r="F266" s="218"/>
      <c r="G266" s="199" t="str">
        <f t="shared" si="18"/>
        <v xml:space="preserve">      -</v>
      </c>
      <c r="H266" s="214" t="str">
        <f t="shared" si="19"/>
        <v xml:space="preserve">      -</v>
      </c>
      <c r="I266" s="201"/>
      <c r="J266" s="150"/>
      <c r="K266" s="182"/>
      <c r="L266" s="182"/>
      <c r="M266" s="182"/>
      <c r="N266" s="200"/>
      <c r="O266" s="150"/>
    </row>
    <row r="267" spans="1:15" ht="15" customHeight="1" thickBot="1" x14ac:dyDescent="0.25">
      <c r="A267" s="118" t="str">
        <f>IF($A$97="","",$A$97)</f>
        <v/>
      </c>
      <c r="B267" s="177" t="str">
        <f t="shared" si="15"/>
        <v xml:space="preserve">      -</v>
      </c>
      <c r="C267" s="197" t="str">
        <f t="shared" si="16"/>
        <v xml:space="preserve">      -</v>
      </c>
      <c r="D267" s="118">
        <f t="shared" si="17"/>
        <v>0</v>
      </c>
      <c r="E267" s="217"/>
      <c r="F267" s="218"/>
      <c r="G267" s="199" t="str">
        <f t="shared" si="18"/>
        <v xml:space="preserve">      -</v>
      </c>
      <c r="H267" s="214" t="str">
        <f t="shared" si="19"/>
        <v xml:space="preserve">      -</v>
      </c>
      <c r="I267" s="201"/>
      <c r="J267" s="150"/>
      <c r="K267" s="182"/>
      <c r="L267" s="182"/>
      <c r="M267" s="182"/>
      <c r="N267" s="200"/>
      <c r="O267" s="150"/>
    </row>
    <row r="268" spans="1:15" ht="15" customHeight="1" thickBot="1" x14ac:dyDescent="0.25">
      <c r="A268" s="118" t="str">
        <f>IF($A$98="","",$A$98)</f>
        <v/>
      </c>
      <c r="B268" s="177" t="str">
        <f t="shared" si="15"/>
        <v xml:space="preserve">      -</v>
      </c>
      <c r="C268" s="197" t="str">
        <f t="shared" si="16"/>
        <v xml:space="preserve">      -</v>
      </c>
      <c r="D268" s="118">
        <f t="shared" si="17"/>
        <v>0</v>
      </c>
      <c r="E268" s="178"/>
      <c r="F268" s="218"/>
      <c r="G268" s="199" t="str">
        <f t="shared" si="18"/>
        <v xml:space="preserve">      -</v>
      </c>
      <c r="H268" s="214" t="str">
        <f t="shared" si="19"/>
        <v xml:space="preserve">      -</v>
      </c>
      <c r="I268" s="201"/>
      <c r="J268" s="150"/>
      <c r="K268" s="182"/>
      <c r="L268" s="182"/>
      <c r="M268" s="182"/>
      <c r="N268" s="200"/>
      <c r="O268" s="150"/>
    </row>
    <row r="269" spans="1:15" ht="15" customHeight="1" x14ac:dyDescent="0.2">
      <c r="A269" s="196"/>
      <c r="B269" s="219"/>
      <c r="C269" s="167"/>
      <c r="D269" s="167"/>
      <c r="E269" s="167"/>
      <c r="F269" s="167"/>
      <c r="G269" s="167"/>
      <c r="H269" s="150"/>
      <c r="I269" s="150"/>
      <c r="J269" s="150"/>
      <c r="K269" s="150"/>
      <c r="L269" s="150"/>
      <c r="M269" s="150"/>
      <c r="N269" s="150"/>
    </row>
    <row r="270" spans="1:15" ht="15" customHeight="1" x14ac:dyDescent="0.2">
      <c r="A270" s="121" t="s">
        <v>0</v>
      </c>
      <c r="B270" s="184" t="s">
        <v>638</v>
      </c>
    </row>
    <row r="271" spans="1:15" ht="15" customHeight="1" x14ac:dyDescent="0.2">
      <c r="A271" s="121" t="s">
        <v>110</v>
      </c>
      <c r="B271" s="121" t="s">
        <v>648</v>
      </c>
    </row>
    <row r="272" spans="1:15" ht="15" customHeight="1" x14ac:dyDescent="0.2">
      <c r="A272" s="121" t="s">
        <v>294</v>
      </c>
      <c r="B272" s="121" t="s">
        <v>647</v>
      </c>
    </row>
    <row r="273" spans="1:7" ht="15" customHeight="1" x14ac:dyDescent="0.2">
      <c r="A273" s="121" t="s">
        <v>627</v>
      </c>
      <c r="B273" s="121" t="s">
        <v>666</v>
      </c>
    </row>
    <row r="274" spans="1:7" ht="15" customHeight="1" x14ac:dyDescent="0.2">
      <c r="A274" s="121" t="s">
        <v>25</v>
      </c>
      <c r="B274" s="121" t="s">
        <v>317</v>
      </c>
    </row>
    <row r="275" spans="1:7" ht="15" customHeight="1" x14ac:dyDescent="0.2">
      <c r="A275" s="121" t="s">
        <v>21</v>
      </c>
      <c r="B275" s="184" t="s">
        <v>650</v>
      </c>
    </row>
    <row r="276" spans="1:7" ht="15" customHeight="1" x14ac:dyDescent="0.2">
      <c r="A276" s="121" t="s">
        <v>651</v>
      </c>
      <c r="B276" s="184" t="s">
        <v>652</v>
      </c>
    </row>
    <row r="277" spans="1:7" ht="15" customHeight="1" x14ac:dyDescent="0.2">
      <c r="A277" s="121" t="s">
        <v>20</v>
      </c>
      <c r="B277" s="159" t="s">
        <v>316</v>
      </c>
    </row>
    <row r="278" spans="1:7" ht="15" customHeight="1" x14ac:dyDescent="0.2">
      <c r="A278" s="121" t="s">
        <v>449</v>
      </c>
      <c r="B278" s="184" t="s">
        <v>454</v>
      </c>
    </row>
    <row r="279" spans="1:7" ht="15" customHeight="1" x14ac:dyDescent="0.2">
      <c r="A279" s="121" t="s">
        <v>450</v>
      </c>
      <c r="B279" s="121" t="s">
        <v>653</v>
      </c>
    </row>
    <row r="280" spans="1:7" ht="15" customHeight="1" x14ac:dyDescent="0.2">
      <c r="A280" s="163">
        <v>8.34</v>
      </c>
      <c r="B280" s="156" t="s">
        <v>39</v>
      </c>
    </row>
    <row r="281" spans="1:7" ht="15" customHeight="1" x14ac:dyDescent="0.2">
      <c r="A281" s="156"/>
      <c r="B281" s="156"/>
    </row>
    <row r="282" spans="1:7" ht="15" customHeight="1" x14ac:dyDescent="0.2">
      <c r="A282" s="156"/>
      <c r="B282" s="159"/>
    </row>
    <row r="283" spans="1:7" ht="15" customHeight="1" x14ac:dyDescent="0.2">
      <c r="A283" s="156"/>
      <c r="B283" s="159"/>
    </row>
    <row r="284" spans="1:7" ht="15" customHeight="1" x14ac:dyDescent="0.2">
      <c r="B284" s="122" t="s">
        <v>499</v>
      </c>
      <c r="D284" s="122"/>
      <c r="E284" s="122"/>
      <c r="F284" s="122"/>
    </row>
    <row r="285" spans="1:7" ht="15" customHeight="1" thickBot="1" x14ac:dyDescent="0.25">
      <c r="A285" s="355"/>
      <c r="B285" s="356"/>
      <c r="C285" s="356"/>
      <c r="D285" s="356"/>
      <c r="E285" s="356"/>
      <c r="F285" s="356"/>
      <c r="G285" s="150"/>
    </row>
    <row r="286" spans="1:7" ht="15" customHeight="1" thickTop="1" x14ac:dyDescent="0.2">
      <c r="B286" s="220" t="s">
        <v>615</v>
      </c>
      <c r="C286" s="220" t="s">
        <v>615</v>
      </c>
      <c r="D286" s="220" t="s">
        <v>615</v>
      </c>
      <c r="E286" s="220" t="s">
        <v>615</v>
      </c>
      <c r="F286" s="220" t="s">
        <v>615</v>
      </c>
      <c r="G286" s="169"/>
    </row>
    <row r="287" spans="1:7" ht="15" customHeight="1" x14ac:dyDescent="0.2">
      <c r="A287" s="175" t="s">
        <v>7</v>
      </c>
      <c r="B287" s="175" t="s">
        <v>42</v>
      </c>
      <c r="C287" s="175" t="s">
        <v>49</v>
      </c>
      <c r="D287" s="175" t="s">
        <v>63</v>
      </c>
      <c r="E287" s="175" t="s">
        <v>80</v>
      </c>
      <c r="F287" s="175" t="s">
        <v>46</v>
      </c>
      <c r="G287" s="169"/>
    </row>
    <row r="288" spans="1:7" ht="15" customHeight="1" thickBot="1" x14ac:dyDescent="0.25">
      <c r="A288" s="169"/>
      <c r="B288" s="175" t="s">
        <v>43</v>
      </c>
      <c r="C288" s="175" t="s">
        <v>43</v>
      </c>
      <c r="D288" s="175" t="s">
        <v>43</v>
      </c>
      <c r="E288" s="175" t="s">
        <v>43</v>
      </c>
      <c r="F288" s="175" t="s">
        <v>43</v>
      </c>
      <c r="G288" s="169"/>
    </row>
    <row r="289" spans="1:10" ht="15" customHeight="1" x14ac:dyDescent="0.2">
      <c r="A289" s="120" t="str">
        <f>$A$62</f>
        <v>Arsenic</v>
      </c>
      <c r="B289" s="221" t="str">
        <f t="shared" ref="B289:B325" si="20">$F62</f>
        <v xml:space="preserve">      -</v>
      </c>
      <c r="C289" s="221" t="str">
        <f t="shared" ref="C289:C325" si="21">$G118</f>
        <v xml:space="preserve">      -</v>
      </c>
      <c r="D289" s="221" t="str">
        <f t="shared" ref="D289:D325" si="22">$G175</f>
        <v xml:space="preserve">      -</v>
      </c>
      <c r="E289" s="221" t="str">
        <f t="shared" ref="E289:E325" si="23">$H232</f>
        <v xml:space="preserve">      -</v>
      </c>
      <c r="F289" s="221" t="str">
        <f>IF(AND(B289="      -",C289="      -",D289="      -",E289="      -"),"      -",SMALL(B289:E289,1))</f>
        <v xml:space="preserve">      -</v>
      </c>
      <c r="G289" s="169"/>
    </row>
    <row r="290" spans="1:10" ht="15" customHeight="1" x14ac:dyDescent="0.2">
      <c r="A290" s="120" t="str">
        <f>$A$63</f>
        <v>Cadmium</v>
      </c>
      <c r="B290" s="221" t="str">
        <f t="shared" si="20"/>
        <v xml:space="preserve">      -</v>
      </c>
      <c r="C290" s="221" t="str">
        <f t="shared" si="21"/>
        <v xml:space="preserve">      -</v>
      </c>
      <c r="D290" s="221" t="str">
        <f t="shared" si="22"/>
        <v xml:space="preserve">      -</v>
      </c>
      <c r="E290" s="221" t="str">
        <f t="shared" si="23"/>
        <v xml:space="preserve">      -</v>
      </c>
      <c r="F290" s="221" t="str">
        <f t="shared" ref="F290:F325" si="24">IF(AND(B290="      -",C290="      -",D290="      -",E290="      -"),"      -",SMALL(B290:E290,1))</f>
        <v xml:space="preserve">      -</v>
      </c>
      <c r="G290" s="169"/>
    </row>
    <row r="291" spans="1:10" ht="15" customHeight="1" x14ac:dyDescent="0.2">
      <c r="A291" s="120" t="str">
        <f>$A$64</f>
        <v>Chromium</v>
      </c>
      <c r="B291" s="221" t="str">
        <f t="shared" si="20"/>
        <v xml:space="preserve">      -</v>
      </c>
      <c r="C291" s="221" t="str">
        <f t="shared" si="21"/>
        <v xml:space="preserve">      -</v>
      </c>
      <c r="D291" s="221" t="str">
        <f t="shared" si="22"/>
        <v xml:space="preserve">      -</v>
      </c>
      <c r="E291" s="221" t="str">
        <f t="shared" si="23"/>
        <v xml:space="preserve">      -</v>
      </c>
      <c r="F291" s="221" t="str">
        <f t="shared" si="24"/>
        <v xml:space="preserve">      -</v>
      </c>
      <c r="G291" s="169"/>
    </row>
    <row r="292" spans="1:10" ht="15" customHeight="1" x14ac:dyDescent="0.2">
      <c r="A292" s="120" t="str">
        <f>$A$65</f>
        <v>Copper</v>
      </c>
      <c r="B292" s="221" t="str">
        <f t="shared" si="20"/>
        <v xml:space="preserve">      -</v>
      </c>
      <c r="C292" s="221" t="str">
        <f t="shared" si="21"/>
        <v xml:space="preserve">      -</v>
      </c>
      <c r="D292" s="221" t="str">
        <f t="shared" si="22"/>
        <v xml:space="preserve">      -</v>
      </c>
      <c r="E292" s="221" t="str">
        <f t="shared" si="23"/>
        <v xml:space="preserve">      -</v>
      </c>
      <c r="F292" s="221" t="str">
        <f t="shared" si="24"/>
        <v xml:space="preserve">      -</v>
      </c>
      <c r="G292" s="169"/>
    </row>
    <row r="293" spans="1:10" ht="15" customHeight="1" x14ac:dyDescent="0.2">
      <c r="A293" s="120" t="str">
        <f>$A$66</f>
        <v>Cyanide</v>
      </c>
      <c r="B293" s="221" t="str">
        <f t="shared" si="20"/>
        <v xml:space="preserve">      -</v>
      </c>
      <c r="C293" s="221" t="str">
        <f t="shared" si="21"/>
        <v xml:space="preserve">      -</v>
      </c>
      <c r="D293" s="221" t="str">
        <f t="shared" si="22"/>
        <v xml:space="preserve">      -</v>
      </c>
      <c r="E293" s="221" t="str">
        <f t="shared" si="23"/>
        <v xml:space="preserve">      -</v>
      </c>
      <c r="F293" s="221" t="str">
        <f t="shared" si="24"/>
        <v xml:space="preserve">      -</v>
      </c>
      <c r="G293" s="169"/>
    </row>
    <row r="294" spans="1:10" ht="15" customHeight="1" x14ac:dyDescent="0.2">
      <c r="A294" s="120" t="str">
        <f>$A$67</f>
        <v>Lead</v>
      </c>
      <c r="B294" s="221" t="str">
        <f t="shared" si="20"/>
        <v xml:space="preserve">      -</v>
      </c>
      <c r="C294" s="221" t="str">
        <f t="shared" si="21"/>
        <v xml:space="preserve">      -</v>
      </c>
      <c r="D294" s="221" t="str">
        <f t="shared" si="22"/>
        <v xml:space="preserve">      -</v>
      </c>
      <c r="E294" s="221" t="str">
        <f t="shared" si="23"/>
        <v xml:space="preserve">      -</v>
      </c>
      <c r="F294" s="221" t="str">
        <f t="shared" si="24"/>
        <v xml:space="preserve">      -</v>
      </c>
      <c r="G294" s="169"/>
    </row>
    <row r="295" spans="1:10" ht="15" customHeight="1" x14ac:dyDescent="0.2">
      <c r="A295" s="120" t="str">
        <f>$A$68</f>
        <v>Mercury</v>
      </c>
      <c r="B295" s="221" t="str">
        <f t="shared" si="20"/>
        <v xml:space="preserve">      -</v>
      </c>
      <c r="C295" s="221" t="str">
        <f t="shared" si="21"/>
        <v xml:space="preserve">      -</v>
      </c>
      <c r="D295" s="221" t="str">
        <f t="shared" si="22"/>
        <v xml:space="preserve">      -</v>
      </c>
      <c r="E295" s="221" t="str">
        <f t="shared" si="23"/>
        <v xml:space="preserve">      -</v>
      </c>
      <c r="F295" s="221" t="str">
        <f t="shared" si="24"/>
        <v xml:space="preserve">      -</v>
      </c>
      <c r="G295" s="169"/>
      <c r="J295" s="222"/>
    </row>
    <row r="296" spans="1:10" ht="15" customHeight="1" x14ac:dyDescent="0.2">
      <c r="A296" s="120" t="str">
        <f>$A$69</f>
        <v>Molybdenum</v>
      </c>
      <c r="B296" s="221" t="str">
        <f t="shared" si="20"/>
        <v xml:space="preserve">      -</v>
      </c>
      <c r="C296" s="221" t="str">
        <f t="shared" si="21"/>
        <v xml:space="preserve">      -</v>
      </c>
      <c r="D296" s="221" t="str">
        <f t="shared" si="22"/>
        <v xml:space="preserve">      -</v>
      </c>
      <c r="E296" s="221" t="str">
        <f t="shared" si="23"/>
        <v xml:space="preserve">      -</v>
      </c>
      <c r="F296" s="221" t="str">
        <f t="shared" si="24"/>
        <v xml:space="preserve">      -</v>
      </c>
      <c r="G296" s="169"/>
    </row>
    <row r="297" spans="1:10" ht="15" customHeight="1" x14ac:dyDescent="0.2">
      <c r="A297" s="120" t="str">
        <f>$A$70</f>
        <v>Nickel</v>
      </c>
      <c r="B297" s="221" t="str">
        <f t="shared" si="20"/>
        <v xml:space="preserve">      -</v>
      </c>
      <c r="C297" s="221" t="str">
        <f t="shared" si="21"/>
        <v xml:space="preserve">      -</v>
      </c>
      <c r="D297" s="221" t="str">
        <f t="shared" si="22"/>
        <v xml:space="preserve">      -</v>
      </c>
      <c r="E297" s="221" t="str">
        <f t="shared" si="23"/>
        <v xml:space="preserve">      -</v>
      </c>
      <c r="F297" s="221" t="str">
        <f t="shared" si="24"/>
        <v xml:space="preserve">      -</v>
      </c>
      <c r="G297" s="169"/>
    </row>
    <row r="298" spans="1:10" ht="15" customHeight="1" x14ac:dyDescent="0.2">
      <c r="A298" s="120" t="str">
        <f>$A$71</f>
        <v>Selenium</v>
      </c>
      <c r="B298" s="221" t="str">
        <f t="shared" si="20"/>
        <v xml:space="preserve">      -</v>
      </c>
      <c r="C298" s="221" t="str">
        <f t="shared" si="21"/>
        <v xml:space="preserve">      -</v>
      </c>
      <c r="D298" s="221" t="str">
        <f t="shared" si="22"/>
        <v xml:space="preserve">      -</v>
      </c>
      <c r="E298" s="221" t="str">
        <f t="shared" si="23"/>
        <v xml:space="preserve">      -</v>
      </c>
      <c r="F298" s="221" t="str">
        <f t="shared" si="24"/>
        <v xml:space="preserve">      -</v>
      </c>
      <c r="G298" s="169"/>
    </row>
    <row r="299" spans="1:10" ht="15" customHeight="1" x14ac:dyDescent="0.2">
      <c r="A299" s="120" t="str">
        <f>$A$72</f>
        <v>Silver</v>
      </c>
      <c r="B299" s="221" t="str">
        <f t="shared" si="20"/>
        <v xml:space="preserve">      -</v>
      </c>
      <c r="C299" s="221" t="str">
        <f t="shared" si="21"/>
        <v xml:space="preserve">      -</v>
      </c>
      <c r="D299" s="221" t="str">
        <f t="shared" si="22"/>
        <v xml:space="preserve">      -</v>
      </c>
      <c r="E299" s="221" t="str">
        <f t="shared" si="23"/>
        <v xml:space="preserve">      -</v>
      </c>
      <c r="F299" s="221" t="str">
        <f t="shared" si="24"/>
        <v xml:space="preserve">      -</v>
      </c>
      <c r="G299" s="169"/>
    </row>
    <row r="300" spans="1:10" ht="15" customHeight="1" x14ac:dyDescent="0.2">
      <c r="A300" s="120" t="str">
        <f>$A$73</f>
        <v>Zinc</v>
      </c>
      <c r="B300" s="221" t="str">
        <f t="shared" si="20"/>
        <v xml:space="preserve">      -</v>
      </c>
      <c r="C300" s="221" t="str">
        <f t="shared" si="21"/>
        <v xml:space="preserve">      -</v>
      </c>
      <c r="D300" s="221" t="str">
        <f t="shared" si="22"/>
        <v xml:space="preserve">      -</v>
      </c>
      <c r="E300" s="221" t="str">
        <f t="shared" si="23"/>
        <v xml:space="preserve">      -</v>
      </c>
      <c r="F300" s="221" t="str">
        <f t="shared" si="24"/>
        <v xml:space="preserve">      -</v>
      </c>
      <c r="G300" s="169"/>
    </row>
    <row r="301" spans="1:10" ht="15" customHeight="1" x14ac:dyDescent="0.2">
      <c r="A301" s="119" t="str">
        <f>$A$74</f>
        <v>Ammonia</v>
      </c>
      <c r="B301" s="221" t="str">
        <f t="shared" si="20"/>
        <v xml:space="preserve">      -</v>
      </c>
      <c r="C301" s="221" t="str">
        <f t="shared" si="21"/>
        <v xml:space="preserve">      -</v>
      </c>
      <c r="D301" s="221" t="str">
        <f t="shared" si="22"/>
        <v xml:space="preserve">      -</v>
      </c>
      <c r="E301" s="221" t="str">
        <f t="shared" si="23"/>
        <v xml:space="preserve">      -</v>
      </c>
      <c r="F301" s="221" t="str">
        <f t="shared" si="24"/>
        <v xml:space="preserve">      -</v>
      </c>
      <c r="G301" s="169"/>
    </row>
    <row r="302" spans="1:10" ht="15" customHeight="1" x14ac:dyDescent="0.2">
      <c r="A302" s="119" t="str">
        <f>$A$75</f>
        <v>BOD</v>
      </c>
      <c r="B302" s="223" t="str">
        <f t="shared" si="20"/>
        <v xml:space="preserve">      -</v>
      </c>
      <c r="C302" s="223" t="str">
        <f t="shared" si="21"/>
        <v xml:space="preserve">      -</v>
      </c>
      <c r="D302" s="223" t="str">
        <f t="shared" si="22"/>
        <v xml:space="preserve">      -</v>
      </c>
      <c r="E302" s="223" t="str">
        <f t="shared" si="23"/>
        <v xml:space="preserve">      -</v>
      </c>
      <c r="F302" s="223" t="str">
        <f t="shared" si="24"/>
        <v xml:space="preserve">      -</v>
      </c>
      <c r="G302" s="169"/>
    </row>
    <row r="303" spans="1:10" ht="15" customHeight="1" x14ac:dyDescent="0.2">
      <c r="A303" s="119" t="str">
        <f>$A$76</f>
        <v>TSS</v>
      </c>
      <c r="B303" s="223" t="str">
        <f t="shared" si="20"/>
        <v xml:space="preserve">      -</v>
      </c>
      <c r="C303" s="223" t="str">
        <f t="shared" si="21"/>
        <v xml:space="preserve">      -</v>
      </c>
      <c r="D303" s="223" t="str">
        <f t="shared" si="22"/>
        <v xml:space="preserve">      -</v>
      </c>
      <c r="E303" s="223" t="str">
        <f t="shared" si="23"/>
        <v xml:space="preserve">      -</v>
      </c>
      <c r="F303" s="223" t="str">
        <f t="shared" si="24"/>
        <v xml:space="preserve">      -</v>
      </c>
      <c r="G303" s="169"/>
    </row>
    <row r="304" spans="1:10" ht="15" customHeight="1" x14ac:dyDescent="0.2">
      <c r="A304" s="119" t="str">
        <f>$A$77</f>
        <v>Phosphorus (T)</v>
      </c>
      <c r="B304" s="368" t="str">
        <f t="shared" si="20"/>
        <v xml:space="preserve">      -</v>
      </c>
      <c r="C304" s="368" t="str">
        <f t="shared" si="21"/>
        <v xml:space="preserve">      -</v>
      </c>
      <c r="D304" s="368" t="str">
        <f t="shared" si="22"/>
        <v xml:space="preserve">      -</v>
      </c>
      <c r="E304" s="368" t="str">
        <f t="shared" si="23"/>
        <v xml:space="preserve">      -</v>
      </c>
      <c r="F304" s="368" t="str">
        <f t="shared" si="24"/>
        <v xml:space="preserve">      -</v>
      </c>
      <c r="G304" s="169"/>
    </row>
    <row r="305" spans="1:7" ht="15" customHeight="1" x14ac:dyDescent="0.2">
      <c r="A305" s="120" t="str">
        <f>$A$78</f>
        <v>Nitrogen (T)</v>
      </c>
      <c r="B305" s="368" t="str">
        <f t="shared" si="20"/>
        <v xml:space="preserve">      -</v>
      </c>
      <c r="C305" s="368" t="str">
        <f t="shared" si="21"/>
        <v xml:space="preserve">      -</v>
      </c>
      <c r="D305" s="368" t="str">
        <f t="shared" si="22"/>
        <v xml:space="preserve">      -</v>
      </c>
      <c r="E305" s="368" t="str">
        <f t="shared" si="23"/>
        <v xml:space="preserve">      -</v>
      </c>
      <c r="F305" s="368" t="str">
        <f t="shared" si="24"/>
        <v xml:space="preserve">      -</v>
      </c>
      <c r="G305" s="169"/>
    </row>
    <row r="306" spans="1:7" ht="15" customHeight="1" x14ac:dyDescent="0.2">
      <c r="A306" s="120" t="str">
        <f>$A$79</f>
        <v>Beryllium</v>
      </c>
      <c r="B306" s="221" t="str">
        <f t="shared" si="20"/>
        <v xml:space="preserve">      -</v>
      </c>
      <c r="C306" s="221" t="str">
        <f t="shared" si="21"/>
        <v xml:space="preserve">      -</v>
      </c>
      <c r="D306" s="221" t="str">
        <f t="shared" si="22"/>
        <v xml:space="preserve">      -</v>
      </c>
      <c r="E306" s="221" t="str">
        <f t="shared" si="23"/>
        <v xml:space="preserve">      -</v>
      </c>
      <c r="F306" s="221" t="str">
        <f t="shared" si="24"/>
        <v xml:space="preserve">      -</v>
      </c>
      <c r="G306" s="169"/>
    </row>
    <row r="307" spans="1:7" ht="15" customHeight="1" thickBot="1" x14ac:dyDescent="0.25">
      <c r="A307" s="118" t="str">
        <f>IF($A$80="","",$A$80)</f>
        <v/>
      </c>
      <c r="B307" s="221" t="str">
        <f t="shared" si="20"/>
        <v xml:space="preserve">      -</v>
      </c>
      <c r="C307" s="221" t="str">
        <f t="shared" si="21"/>
        <v xml:space="preserve">      -</v>
      </c>
      <c r="D307" s="221" t="str">
        <f t="shared" si="22"/>
        <v xml:space="preserve">      -</v>
      </c>
      <c r="E307" s="221" t="str">
        <f t="shared" si="23"/>
        <v xml:space="preserve">      -</v>
      </c>
      <c r="F307" s="221" t="str">
        <f t="shared" si="24"/>
        <v xml:space="preserve">      -</v>
      </c>
      <c r="G307" s="169"/>
    </row>
    <row r="308" spans="1:7" ht="15" customHeight="1" thickBot="1" x14ac:dyDescent="0.25">
      <c r="A308" s="118" t="str">
        <f>IF($A$81="","",$A$81)</f>
        <v/>
      </c>
      <c r="B308" s="221" t="str">
        <f t="shared" si="20"/>
        <v xml:space="preserve">      -</v>
      </c>
      <c r="C308" s="221" t="str">
        <f t="shared" si="21"/>
        <v xml:space="preserve">      -</v>
      </c>
      <c r="D308" s="221" t="str">
        <f t="shared" si="22"/>
        <v xml:space="preserve">      -</v>
      </c>
      <c r="E308" s="221" t="str">
        <f t="shared" si="23"/>
        <v xml:space="preserve">      -</v>
      </c>
      <c r="F308" s="221" t="str">
        <f t="shared" si="24"/>
        <v xml:space="preserve">      -</v>
      </c>
      <c r="G308" s="169"/>
    </row>
    <row r="309" spans="1:7" ht="15" customHeight="1" thickBot="1" x14ac:dyDescent="0.25">
      <c r="A309" s="118" t="str">
        <f>IF($A$82="","",$A$82)</f>
        <v/>
      </c>
      <c r="B309" s="221" t="str">
        <f t="shared" si="20"/>
        <v xml:space="preserve">      -</v>
      </c>
      <c r="C309" s="221" t="str">
        <f t="shared" si="21"/>
        <v xml:space="preserve">      -</v>
      </c>
      <c r="D309" s="221" t="str">
        <f t="shared" si="22"/>
        <v xml:space="preserve">      -</v>
      </c>
      <c r="E309" s="221" t="str">
        <f t="shared" si="23"/>
        <v xml:space="preserve">      -</v>
      </c>
      <c r="F309" s="221" t="str">
        <f t="shared" si="24"/>
        <v xml:space="preserve">      -</v>
      </c>
      <c r="G309" s="169"/>
    </row>
    <row r="310" spans="1:7" ht="15" customHeight="1" thickBot="1" x14ac:dyDescent="0.25">
      <c r="A310" s="118" t="str">
        <f>IF($A$83="","",$A$83)</f>
        <v/>
      </c>
      <c r="B310" s="221" t="str">
        <f t="shared" si="20"/>
        <v xml:space="preserve">      -</v>
      </c>
      <c r="C310" s="221" t="str">
        <f t="shared" si="21"/>
        <v xml:space="preserve">      -</v>
      </c>
      <c r="D310" s="221" t="str">
        <f t="shared" si="22"/>
        <v xml:space="preserve">      -</v>
      </c>
      <c r="E310" s="221" t="str">
        <f t="shared" si="23"/>
        <v xml:space="preserve">      -</v>
      </c>
      <c r="F310" s="221" t="str">
        <f t="shared" si="24"/>
        <v xml:space="preserve">      -</v>
      </c>
      <c r="G310" s="169"/>
    </row>
    <row r="311" spans="1:7" ht="15" customHeight="1" thickBot="1" x14ac:dyDescent="0.25">
      <c r="A311" s="120" t="str">
        <f>IF($A$84="","",$A$84)</f>
        <v/>
      </c>
      <c r="B311" s="221" t="str">
        <f t="shared" si="20"/>
        <v xml:space="preserve">      -</v>
      </c>
      <c r="C311" s="221" t="str">
        <f t="shared" si="21"/>
        <v xml:space="preserve">      -</v>
      </c>
      <c r="D311" s="221" t="str">
        <f t="shared" si="22"/>
        <v xml:space="preserve">      -</v>
      </c>
      <c r="E311" s="221" t="str">
        <f t="shared" si="23"/>
        <v xml:space="preserve">      -</v>
      </c>
      <c r="F311" s="221" t="str">
        <f t="shared" si="24"/>
        <v xml:space="preserve">      -</v>
      </c>
      <c r="G311" s="169"/>
    </row>
    <row r="312" spans="1:7" ht="15" customHeight="1" thickBot="1" x14ac:dyDescent="0.25">
      <c r="A312" s="120" t="str">
        <f>IF($A$85="","",$A$85)</f>
        <v/>
      </c>
      <c r="B312" s="221" t="str">
        <f t="shared" si="20"/>
        <v xml:space="preserve">      -</v>
      </c>
      <c r="C312" s="221" t="str">
        <f t="shared" si="21"/>
        <v xml:space="preserve">      -</v>
      </c>
      <c r="D312" s="221" t="str">
        <f t="shared" si="22"/>
        <v xml:space="preserve">      -</v>
      </c>
      <c r="E312" s="221" t="str">
        <f t="shared" si="23"/>
        <v xml:space="preserve">      -</v>
      </c>
      <c r="F312" s="221" t="str">
        <f t="shared" si="24"/>
        <v xml:space="preserve">      -</v>
      </c>
      <c r="G312" s="169"/>
    </row>
    <row r="313" spans="1:7" ht="15" customHeight="1" thickBot="1" x14ac:dyDescent="0.25">
      <c r="A313" s="120" t="str">
        <f>IF($A$86="","",$A$86)</f>
        <v/>
      </c>
      <c r="B313" s="221" t="str">
        <f t="shared" si="20"/>
        <v xml:space="preserve">      -</v>
      </c>
      <c r="C313" s="221" t="str">
        <f t="shared" si="21"/>
        <v xml:space="preserve">      -</v>
      </c>
      <c r="D313" s="221" t="str">
        <f t="shared" si="22"/>
        <v xml:space="preserve">      -</v>
      </c>
      <c r="E313" s="221" t="str">
        <f t="shared" si="23"/>
        <v xml:space="preserve">      -</v>
      </c>
      <c r="F313" s="221" t="str">
        <f t="shared" si="24"/>
        <v xml:space="preserve">      -</v>
      </c>
      <c r="G313" s="169"/>
    </row>
    <row r="314" spans="1:7" ht="15" customHeight="1" thickBot="1" x14ac:dyDescent="0.25">
      <c r="A314" s="120" t="str">
        <f>IF($A$87="","",$A$87)</f>
        <v/>
      </c>
      <c r="B314" s="221" t="str">
        <f t="shared" si="20"/>
        <v xml:space="preserve">      -</v>
      </c>
      <c r="C314" s="221" t="str">
        <f t="shared" si="21"/>
        <v xml:space="preserve">      -</v>
      </c>
      <c r="D314" s="221" t="str">
        <f t="shared" si="22"/>
        <v xml:space="preserve">      -</v>
      </c>
      <c r="E314" s="221" t="str">
        <f t="shared" si="23"/>
        <v xml:space="preserve">      -</v>
      </c>
      <c r="F314" s="221" t="str">
        <f t="shared" si="24"/>
        <v xml:space="preserve">      -</v>
      </c>
      <c r="G314" s="169"/>
    </row>
    <row r="315" spans="1:7" ht="15" customHeight="1" thickBot="1" x14ac:dyDescent="0.25">
      <c r="A315" s="120" t="str">
        <f>IF($A$88="","",$A$88)</f>
        <v/>
      </c>
      <c r="B315" s="221" t="str">
        <f t="shared" si="20"/>
        <v xml:space="preserve">      -</v>
      </c>
      <c r="C315" s="221" t="str">
        <f t="shared" si="21"/>
        <v xml:space="preserve">      -</v>
      </c>
      <c r="D315" s="221" t="str">
        <f t="shared" si="22"/>
        <v xml:space="preserve">      -</v>
      </c>
      <c r="E315" s="221" t="str">
        <f t="shared" si="23"/>
        <v xml:space="preserve">      -</v>
      </c>
      <c r="F315" s="221" t="str">
        <f t="shared" si="24"/>
        <v xml:space="preserve">      -</v>
      </c>
      <c r="G315" s="169"/>
    </row>
    <row r="316" spans="1:7" ht="15" customHeight="1" thickBot="1" x14ac:dyDescent="0.25">
      <c r="A316" s="120" t="str">
        <f>IF($A$89="","",$A$89)</f>
        <v/>
      </c>
      <c r="B316" s="221" t="str">
        <f t="shared" si="20"/>
        <v xml:space="preserve">      -</v>
      </c>
      <c r="C316" s="221" t="str">
        <f t="shared" si="21"/>
        <v xml:space="preserve">      -</v>
      </c>
      <c r="D316" s="221" t="str">
        <f t="shared" si="22"/>
        <v xml:space="preserve">      -</v>
      </c>
      <c r="E316" s="221" t="str">
        <f t="shared" si="23"/>
        <v xml:space="preserve">      -</v>
      </c>
      <c r="F316" s="221" t="str">
        <f t="shared" si="24"/>
        <v xml:space="preserve">      -</v>
      </c>
      <c r="G316" s="169"/>
    </row>
    <row r="317" spans="1:7" ht="15" customHeight="1" thickBot="1" x14ac:dyDescent="0.25">
      <c r="A317" s="120" t="str">
        <f>IF($A$90="","",$A$90)</f>
        <v/>
      </c>
      <c r="B317" s="221" t="str">
        <f t="shared" si="20"/>
        <v xml:space="preserve">      -</v>
      </c>
      <c r="C317" s="221" t="str">
        <f t="shared" si="21"/>
        <v xml:space="preserve">      -</v>
      </c>
      <c r="D317" s="221" t="str">
        <f t="shared" si="22"/>
        <v xml:space="preserve">      -</v>
      </c>
      <c r="E317" s="221" t="str">
        <f t="shared" si="23"/>
        <v xml:space="preserve">      -</v>
      </c>
      <c r="F317" s="221" t="str">
        <f t="shared" si="24"/>
        <v xml:space="preserve">      -</v>
      </c>
      <c r="G317" s="169"/>
    </row>
    <row r="318" spans="1:7" ht="15" customHeight="1" thickBot="1" x14ac:dyDescent="0.25">
      <c r="A318" s="120" t="str">
        <f>IF($A$91="","",$A$91)</f>
        <v/>
      </c>
      <c r="B318" s="221" t="str">
        <f t="shared" si="20"/>
        <v xml:space="preserve">      -</v>
      </c>
      <c r="C318" s="221" t="str">
        <f t="shared" si="21"/>
        <v xml:space="preserve">      -</v>
      </c>
      <c r="D318" s="221" t="str">
        <f t="shared" si="22"/>
        <v xml:space="preserve">      -</v>
      </c>
      <c r="E318" s="221" t="str">
        <f t="shared" si="23"/>
        <v xml:space="preserve">      -</v>
      </c>
      <c r="F318" s="221" t="str">
        <f t="shared" si="24"/>
        <v xml:space="preserve">      -</v>
      </c>
      <c r="G318" s="169"/>
    </row>
    <row r="319" spans="1:7" ht="15" customHeight="1" thickBot="1" x14ac:dyDescent="0.25">
      <c r="A319" s="120" t="str">
        <f>IF($A$92="","",$A$92)</f>
        <v/>
      </c>
      <c r="B319" s="221" t="str">
        <f t="shared" si="20"/>
        <v xml:space="preserve">      -</v>
      </c>
      <c r="C319" s="221" t="str">
        <f t="shared" si="21"/>
        <v xml:space="preserve">      -</v>
      </c>
      <c r="D319" s="221" t="str">
        <f t="shared" si="22"/>
        <v xml:space="preserve">      -</v>
      </c>
      <c r="E319" s="221" t="str">
        <f t="shared" si="23"/>
        <v xml:space="preserve">      -</v>
      </c>
      <c r="F319" s="221" t="str">
        <f t="shared" si="24"/>
        <v xml:space="preserve">      -</v>
      </c>
      <c r="G319" s="169"/>
    </row>
    <row r="320" spans="1:7" ht="15" customHeight="1" thickBot="1" x14ac:dyDescent="0.25">
      <c r="A320" s="120" t="str">
        <f>IF($A$93="","",$A$93)</f>
        <v/>
      </c>
      <c r="B320" s="221" t="str">
        <f t="shared" si="20"/>
        <v xml:space="preserve">      -</v>
      </c>
      <c r="C320" s="221" t="str">
        <f t="shared" si="21"/>
        <v xml:space="preserve">      -</v>
      </c>
      <c r="D320" s="221" t="str">
        <f t="shared" si="22"/>
        <v xml:space="preserve">      -</v>
      </c>
      <c r="E320" s="221" t="str">
        <f t="shared" si="23"/>
        <v xml:space="preserve">      -</v>
      </c>
      <c r="F320" s="221" t="str">
        <f t="shared" si="24"/>
        <v xml:space="preserve">      -</v>
      </c>
      <c r="G320" s="169"/>
    </row>
    <row r="321" spans="1:12" ht="15" customHeight="1" thickBot="1" x14ac:dyDescent="0.25">
      <c r="A321" s="120" t="str">
        <f>IF($A$94="","",$A$94)</f>
        <v/>
      </c>
      <c r="B321" s="221" t="str">
        <f t="shared" si="20"/>
        <v xml:space="preserve">      -</v>
      </c>
      <c r="C321" s="221" t="str">
        <f t="shared" si="21"/>
        <v xml:space="preserve">      -</v>
      </c>
      <c r="D321" s="221" t="str">
        <f t="shared" si="22"/>
        <v xml:space="preserve">      -</v>
      </c>
      <c r="E321" s="221" t="str">
        <f t="shared" si="23"/>
        <v xml:space="preserve">      -</v>
      </c>
      <c r="F321" s="221" t="str">
        <f t="shared" si="24"/>
        <v xml:space="preserve">      -</v>
      </c>
      <c r="G321" s="169"/>
    </row>
    <row r="322" spans="1:12" ht="15" customHeight="1" thickBot="1" x14ac:dyDescent="0.25">
      <c r="A322" s="120" t="str">
        <f>IF($A$95="","",$A$95)</f>
        <v/>
      </c>
      <c r="B322" s="221" t="str">
        <f t="shared" si="20"/>
        <v xml:space="preserve">      -</v>
      </c>
      <c r="C322" s="221" t="str">
        <f t="shared" si="21"/>
        <v xml:space="preserve">      -</v>
      </c>
      <c r="D322" s="221" t="str">
        <f t="shared" si="22"/>
        <v xml:space="preserve">      -</v>
      </c>
      <c r="E322" s="221" t="str">
        <f t="shared" si="23"/>
        <v xml:space="preserve">      -</v>
      </c>
      <c r="F322" s="221" t="str">
        <f t="shared" si="24"/>
        <v xml:space="preserve">      -</v>
      </c>
      <c r="G322" s="169"/>
    </row>
    <row r="323" spans="1:12" ht="15" customHeight="1" thickBot="1" x14ac:dyDescent="0.25">
      <c r="A323" s="120" t="str">
        <f>IF($A$96="","",$A$96)</f>
        <v/>
      </c>
      <c r="B323" s="221" t="str">
        <f t="shared" si="20"/>
        <v xml:space="preserve">      -</v>
      </c>
      <c r="C323" s="221" t="str">
        <f t="shared" si="21"/>
        <v xml:space="preserve">      -</v>
      </c>
      <c r="D323" s="221" t="str">
        <f t="shared" si="22"/>
        <v xml:space="preserve">      -</v>
      </c>
      <c r="E323" s="221" t="str">
        <f t="shared" si="23"/>
        <v xml:space="preserve">      -</v>
      </c>
      <c r="F323" s="221" t="str">
        <f t="shared" si="24"/>
        <v xml:space="preserve">      -</v>
      </c>
      <c r="G323" s="169"/>
    </row>
    <row r="324" spans="1:12" ht="15" customHeight="1" thickBot="1" x14ac:dyDescent="0.25">
      <c r="A324" s="120" t="str">
        <f>IF($A$97="","",$A$97)</f>
        <v/>
      </c>
      <c r="B324" s="221" t="str">
        <f t="shared" si="20"/>
        <v xml:space="preserve">      -</v>
      </c>
      <c r="C324" s="221" t="str">
        <f t="shared" si="21"/>
        <v xml:space="preserve">      -</v>
      </c>
      <c r="D324" s="221" t="str">
        <f t="shared" si="22"/>
        <v xml:space="preserve">      -</v>
      </c>
      <c r="E324" s="221" t="str">
        <f t="shared" si="23"/>
        <v xml:space="preserve">      -</v>
      </c>
      <c r="F324" s="221" t="str">
        <f t="shared" si="24"/>
        <v xml:space="preserve">      -</v>
      </c>
      <c r="G324" s="169"/>
    </row>
    <row r="325" spans="1:12" ht="15" customHeight="1" thickBot="1" x14ac:dyDescent="0.25">
      <c r="A325" s="120" t="str">
        <f>IF($A$98="","",$A$98)</f>
        <v/>
      </c>
      <c r="B325" s="221" t="str">
        <f t="shared" si="20"/>
        <v xml:space="preserve">      -</v>
      </c>
      <c r="C325" s="221" t="str">
        <f t="shared" si="21"/>
        <v xml:space="preserve">      -</v>
      </c>
      <c r="D325" s="221" t="str">
        <f t="shared" si="22"/>
        <v xml:space="preserve">      -</v>
      </c>
      <c r="E325" s="221" t="str">
        <f t="shared" si="23"/>
        <v xml:space="preserve">      -</v>
      </c>
      <c r="F325" s="221" t="str">
        <f t="shared" si="24"/>
        <v xml:space="preserve">      -</v>
      </c>
      <c r="G325" s="169"/>
    </row>
    <row r="326" spans="1:12" ht="15" customHeight="1" x14ac:dyDescent="0.2">
      <c r="A326" s="167"/>
      <c r="B326" s="167"/>
      <c r="C326" s="167"/>
      <c r="D326" s="167"/>
      <c r="E326" s="167"/>
      <c r="F326" s="167"/>
    </row>
    <row r="327" spans="1:12" ht="15" customHeight="1" x14ac:dyDescent="0.2">
      <c r="A327" s="121" t="s">
        <v>616</v>
      </c>
      <c r="B327" s="150" t="s">
        <v>654</v>
      </c>
      <c r="C327" s="150"/>
      <c r="D327" s="150"/>
      <c r="E327" s="150"/>
      <c r="F327" s="150"/>
    </row>
    <row r="328" spans="1:12" ht="15" customHeight="1" x14ac:dyDescent="0.2">
      <c r="A328" s="121" t="s">
        <v>617</v>
      </c>
      <c r="B328" s="150" t="s">
        <v>655</v>
      </c>
      <c r="C328" s="150"/>
      <c r="D328" s="150"/>
      <c r="E328" s="150"/>
      <c r="F328" s="150"/>
    </row>
    <row r="329" spans="1:12" ht="15" customHeight="1" x14ac:dyDescent="0.2">
      <c r="A329" s="121" t="s">
        <v>618</v>
      </c>
      <c r="B329" s="150" t="s">
        <v>656</v>
      </c>
      <c r="C329" s="150"/>
      <c r="D329" s="150"/>
      <c r="E329" s="150"/>
      <c r="F329" s="150"/>
    </row>
    <row r="330" spans="1:12" ht="15" customHeight="1" x14ac:dyDescent="0.2">
      <c r="A330" s="121" t="s">
        <v>619</v>
      </c>
      <c r="B330" s="150" t="s">
        <v>657</v>
      </c>
      <c r="C330" s="150"/>
      <c r="D330" s="150"/>
      <c r="E330" s="150"/>
      <c r="F330" s="150"/>
    </row>
    <row r="331" spans="1:12" ht="15" customHeight="1" x14ac:dyDescent="0.2">
      <c r="A331" s="121" t="s">
        <v>620</v>
      </c>
      <c r="B331" s="150" t="s">
        <v>658</v>
      </c>
      <c r="C331" s="150"/>
      <c r="D331" s="150"/>
      <c r="E331" s="150"/>
      <c r="F331" s="150"/>
    </row>
    <row r="332" spans="1:12" ht="15" customHeight="1" x14ac:dyDescent="0.2">
      <c r="A332" s="150"/>
      <c r="B332" s="150"/>
      <c r="C332" s="150"/>
      <c r="D332" s="150"/>
      <c r="E332" s="150"/>
      <c r="F332" s="150"/>
    </row>
    <row r="333" spans="1:12" ht="15" customHeight="1" x14ac:dyDescent="0.2"/>
    <row r="334" spans="1:12" ht="15" customHeight="1" x14ac:dyDescent="0.2">
      <c r="A334" s="156" t="s">
        <v>6</v>
      </c>
      <c r="F334" s="122"/>
      <c r="G334" s="156"/>
      <c r="H334" s="156"/>
      <c r="J334" s="156" t="s">
        <v>105</v>
      </c>
    </row>
    <row r="335" spans="1:12" ht="15" customHeight="1" x14ac:dyDescent="0.2">
      <c r="B335" s="122" t="s">
        <v>500</v>
      </c>
    </row>
    <row r="336" spans="1:12" ht="15" customHeight="1" thickBot="1" x14ac:dyDescent="0.25">
      <c r="B336" s="184"/>
      <c r="L336" s="224"/>
    </row>
    <row r="337" spans="1:18" ht="15" customHeight="1" x14ac:dyDescent="0.2">
      <c r="B337" s="225" t="s">
        <v>114</v>
      </c>
      <c r="C337" s="167"/>
      <c r="D337" s="168"/>
      <c r="E337" s="167"/>
      <c r="F337" s="136" t="s">
        <v>112</v>
      </c>
      <c r="G337" s="150"/>
      <c r="H337" s="150"/>
      <c r="I337" s="150"/>
      <c r="J337" s="158"/>
      <c r="K337" s="150"/>
      <c r="L337" s="150"/>
    </row>
    <row r="338" spans="1:18" ht="15" customHeight="1" thickBot="1" x14ac:dyDescent="0.25">
      <c r="B338" s="226"/>
      <c r="F338" s="141" t="s">
        <v>113</v>
      </c>
      <c r="G338" s="150"/>
      <c r="H338" s="150"/>
      <c r="I338" s="150"/>
      <c r="J338" s="150"/>
      <c r="K338" s="150"/>
      <c r="L338" s="150"/>
    </row>
    <row r="339" spans="1:18" ht="15" customHeight="1" x14ac:dyDescent="0.2">
      <c r="A339" s="172"/>
      <c r="B339" s="173" t="s">
        <v>50</v>
      </c>
      <c r="C339" s="173" t="s">
        <v>81</v>
      </c>
      <c r="D339" s="124" t="s">
        <v>241</v>
      </c>
      <c r="E339" s="173" t="s">
        <v>57</v>
      </c>
      <c r="F339" s="136" t="s">
        <v>40</v>
      </c>
      <c r="G339" s="137" t="s">
        <v>341</v>
      </c>
      <c r="H339" s="150"/>
      <c r="I339" s="158"/>
      <c r="J339" s="158"/>
      <c r="K339" s="158"/>
      <c r="L339" s="158"/>
      <c r="M339" s="150"/>
    </row>
    <row r="340" spans="1:18" ht="15" customHeight="1" x14ac:dyDescent="0.2">
      <c r="A340" s="175" t="s">
        <v>7</v>
      </c>
      <c r="B340" s="175" t="s">
        <v>51</v>
      </c>
      <c r="C340" s="175" t="s">
        <v>82</v>
      </c>
      <c r="D340" s="126" t="s">
        <v>57</v>
      </c>
      <c r="E340" s="175" t="s">
        <v>58</v>
      </c>
      <c r="F340" s="139" t="s">
        <v>455</v>
      </c>
      <c r="G340" s="141" t="s">
        <v>57</v>
      </c>
      <c r="H340" s="150"/>
      <c r="I340" s="158"/>
      <c r="J340" s="158"/>
      <c r="K340" s="158"/>
      <c r="L340" s="158"/>
      <c r="M340" s="150"/>
    </row>
    <row r="341" spans="1:18" ht="15" customHeight="1" x14ac:dyDescent="0.2">
      <c r="A341" s="169"/>
      <c r="B341" s="175" t="s">
        <v>52</v>
      </c>
      <c r="C341" s="175" t="s">
        <v>68</v>
      </c>
      <c r="D341" s="126" t="s">
        <v>58</v>
      </c>
      <c r="E341" s="175" t="s">
        <v>59</v>
      </c>
      <c r="F341" s="139" t="s">
        <v>43</v>
      </c>
      <c r="G341" s="141" t="s">
        <v>58</v>
      </c>
      <c r="H341" s="150"/>
      <c r="I341" s="158"/>
      <c r="J341" s="158"/>
      <c r="K341" s="158"/>
      <c r="L341" s="158"/>
      <c r="M341" s="150"/>
    </row>
    <row r="342" spans="1:18" ht="15" customHeight="1" thickBot="1" x14ac:dyDescent="0.25">
      <c r="A342" s="169"/>
      <c r="B342" s="175" t="s">
        <v>37</v>
      </c>
      <c r="C342" s="175" t="s">
        <v>78</v>
      </c>
      <c r="D342" s="128" t="s">
        <v>243</v>
      </c>
      <c r="E342" s="175" t="s">
        <v>64</v>
      </c>
      <c r="F342" s="141" t="s">
        <v>456</v>
      </c>
      <c r="G342" s="171" t="s">
        <v>59</v>
      </c>
      <c r="H342" s="150"/>
      <c r="I342" s="158"/>
      <c r="J342" s="158"/>
      <c r="K342" s="158"/>
      <c r="L342" s="158"/>
      <c r="M342" s="150"/>
    </row>
    <row r="343" spans="1:18" ht="15" customHeight="1" thickBot="1" x14ac:dyDescent="0.25">
      <c r="A343" s="118" t="str">
        <f>$A$62</f>
        <v>Arsenic</v>
      </c>
      <c r="B343" s="177" t="str">
        <f t="shared" ref="B343:B379" si="25">IF($B$34="","      -",$B$34)</f>
        <v xml:space="preserve">      -</v>
      </c>
      <c r="C343" s="227" t="str">
        <f>IF($B$6=0,"      -",0.1)</f>
        <v xml:space="preserve">      -</v>
      </c>
      <c r="D343" s="228" t="s">
        <v>341</v>
      </c>
      <c r="E343" s="229" t="str">
        <f>IF(OR($B$6=0,C343=""),"      -",IF(D343="Removal Prior to Activated Sludge",'Inhibition Removals'!C48,G343))</f>
        <v xml:space="preserve">      -</v>
      </c>
      <c r="F343" s="230" t="str">
        <f>IF(OR(B343="      -",C343="      -",C343="",E343="      -"),"      -",(8.34*C343*B343)/(1-E343/100))</f>
        <v xml:space="preserve">      -</v>
      </c>
      <c r="G343" s="231"/>
      <c r="H343" s="150"/>
      <c r="I343" s="182"/>
      <c r="J343" s="182"/>
      <c r="K343" s="182"/>
      <c r="L343" s="200"/>
      <c r="M343" s="150"/>
    </row>
    <row r="344" spans="1:18" ht="15" customHeight="1" thickBot="1" x14ac:dyDescent="0.25">
      <c r="A344" s="118" t="str">
        <f>$A$63</f>
        <v>Cadmium</v>
      </c>
      <c r="B344" s="177" t="str">
        <f t="shared" si="25"/>
        <v xml:space="preserve">      -</v>
      </c>
      <c r="C344" s="227" t="str">
        <f>IF($B$6=0,"      -",1)</f>
        <v xml:space="preserve">      -</v>
      </c>
      <c r="D344" s="232" t="s">
        <v>342</v>
      </c>
      <c r="E344" s="233" t="str">
        <f>IF(OR($B$6=0,C344=""),"      -",IF(D344="User Entered",G344,IF(D344="Removal Prior to Activated Sludge",'Inhibition Removals'!H48,15)))</f>
        <v xml:space="preserve">      -</v>
      </c>
      <c r="F344" s="180" t="str">
        <f t="shared" ref="F344:F379" si="26">IF(OR(B344="      -",C344="      -",C344="",E344="      -"),"      -",(8.34*C344*B344)/(1-E344/100))</f>
        <v xml:space="preserve">      -</v>
      </c>
      <c r="G344" s="231"/>
      <c r="H344" s="150"/>
      <c r="I344" s="182"/>
      <c r="J344" s="182"/>
      <c r="K344" s="182"/>
      <c r="L344" s="200"/>
      <c r="M344" s="150"/>
      <c r="Q344" s="224"/>
      <c r="R344" s="184"/>
    </row>
    <row r="345" spans="1:18" ht="15" customHeight="1" thickBot="1" x14ac:dyDescent="0.25">
      <c r="A345" s="118" t="str">
        <f>$A$64</f>
        <v>Chromium</v>
      </c>
      <c r="B345" s="177" t="str">
        <f t="shared" si="25"/>
        <v xml:space="preserve">      -</v>
      </c>
      <c r="C345" s="227" t="str">
        <f>IF($B$6=0,"      -",1)</f>
        <v xml:space="preserve">      -</v>
      </c>
      <c r="D345" s="232" t="s">
        <v>342</v>
      </c>
      <c r="E345" s="233" t="str">
        <f>IF(OR($B$6=0,C345=""),"      -",IF(D345="User Entered",G345,IF(D345="Removal Prior to Activated Sludge",'Inhibition Removals'!M48,27)))</f>
        <v xml:space="preserve">      -</v>
      </c>
      <c r="F345" s="180" t="str">
        <f t="shared" si="26"/>
        <v xml:space="preserve">      -</v>
      </c>
      <c r="G345" s="231"/>
      <c r="H345" s="150"/>
      <c r="I345" s="182"/>
      <c r="J345" s="182"/>
      <c r="K345" s="182"/>
      <c r="L345" s="200"/>
      <c r="M345" s="150"/>
      <c r="R345" s="184"/>
    </row>
    <row r="346" spans="1:18" ht="15" customHeight="1" thickBot="1" x14ac:dyDescent="0.25">
      <c r="A346" s="118" t="str">
        <f>$A$65</f>
        <v>Copper</v>
      </c>
      <c r="B346" s="177" t="str">
        <f t="shared" si="25"/>
        <v xml:space="preserve">      -</v>
      </c>
      <c r="C346" s="227" t="str">
        <f>IF($B$6=0,"      -",1)</f>
        <v xml:space="preserve">      -</v>
      </c>
      <c r="D346" s="232" t="s">
        <v>342</v>
      </c>
      <c r="E346" s="233" t="str">
        <f>IF(OR($B$6=0,C346=""),"      -",IF(D346="User Entered",G346,IF(D346="Removal Prior to Activated Sludge",'Inhibition Removals'!R48,22)))</f>
        <v xml:space="preserve">      -</v>
      </c>
      <c r="F346" s="180" t="str">
        <f t="shared" si="26"/>
        <v xml:space="preserve">      -</v>
      </c>
      <c r="G346" s="231"/>
      <c r="H346" s="150"/>
      <c r="I346" s="182"/>
      <c r="J346" s="182"/>
      <c r="K346" s="182"/>
      <c r="L346" s="200"/>
      <c r="M346" s="150"/>
      <c r="R346" s="184"/>
    </row>
    <row r="347" spans="1:18" ht="15" customHeight="1" thickBot="1" x14ac:dyDescent="0.25">
      <c r="A347" s="118" t="str">
        <f>$A$66</f>
        <v>Cyanide</v>
      </c>
      <c r="B347" s="177" t="str">
        <f t="shared" si="25"/>
        <v xml:space="preserve">      -</v>
      </c>
      <c r="C347" s="227" t="str">
        <f>IF($B$6=0,"      -",0.1)</f>
        <v xml:space="preserve">      -</v>
      </c>
      <c r="D347" s="232" t="s">
        <v>342</v>
      </c>
      <c r="E347" s="233" t="str">
        <f>IF(OR($B$6=0,C347=""),"      -",IF(D347="User Entered",G347,IF(D347="Removal Prior to Activated Sludge",'Inhibition Removals'!W48,27)))</f>
        <v xml:space="preserve">      -</v>
      </c>
      <c r="F347" s="180" t="str">
        <f t="shared" si="26"/>
        <v xml:space="preserve">      -</v>
      </c>
      <c r="G347" s="231"/>
      <c r="H347" s="150"/>
      <c r="I347" s="182"/>
      <c r="J347" s="182"/>
      <c r="K347" s="182"/>
      <c r="L347" s="200"/>
      <c r="M347" s="150"/>
      <c r="R347" s="184"/>
    </row>
    <row r="348" spans="1:18" ht="15" customHeight="1" thickBot="1" x14ac:dyDescent="0.25">
      <c r="A348" s="118" t="str">
        <f>$A$67</f>
        <v>Lead</v>
      </c>
      <c r="B348" s="177" t="str">
        <f t="shared" si="25"/>
        <v xml:space="preserve">      -</v>
      </c>
      <c r="C348" s="227" t="str">
        <f>IF($B$6=0,"      -",1)</f>
        <v xml:space="preserve">      -</v>
      </c>
      <c r="D348" s="232" t="s">
        <v>342</v>
      </c>
      <c r="E348" s="233" t="str">
        <f>IF(OR($B$6=0,C348=""),"      -",IF(D348="User Entered",G348,IF(D348="Removal Prior to Activated Sludge",'Inhibition Removals'!AB48,57)))</f>
        <v xml:space="preserve">      -</v>
      </c>
      <c r="F348" s="180" t="str">
        <f t="shared" si="26"/>
        <v xml:space="preserve">      -</v>
      </c>
      <c r="G348" s="231"/>
      <c r="H348" s="150"/>
      <c r="I348" s="182"/>
      <c r="J348" s="182"/>
      <c r="K348" s="182"/>
      <c r="L348" s="200"/>
      <c r="M348" s="150"/>
      <c r="R348" s="184"/>
    </row>
    <row r="349" spans="1:18" ht="15" customHeight="1" thickBot="1" x14ac:dyDescent="0.25">
      <c r="A349" s="118" t="str">
        <f>$A$68</f>
        <v>Mercury</v>
      </c>
      <c r="B349" s="177" t="str">
        <f t="shared" si="25"/>
        <v xml:space="preserve">      -</v>
      </c>
      <c r="C349" s="227" t="str">
        <f>IF($B$6=0,"      -",0.1)</f>
        <v xml:space="preserve">      -</v>
      </c>
      <c r="D349" s="232" t="s">
        <v>342</v>
      </c>
      <c r="E349" s="233" t="str">
        <f>IF(OR($B$6=0,C349=""),"      -",IF(D349="User Entered",G349,IF(D349="Removal Prior to Activated Sludge",'Inhibition Removals'!AG48,10)))</f>
        <v xml:space="preserve">      -</v>
      </c>
      <c r="F349" s="180" t="str">
        <f t="shared" si="26"/>
        <v xml:space="preserve">      -</v>
      </c>
      <c r="G349" s="231"/>
      <c r="H349" s="150"/>
      <c r="I349" s="182"/>
      <c r="J349" s="182"/>
      <c r="K349" s="182"/>
      <c r="L349" s="200"/>
      <c r="M349" s="150"/>
      <c r="R349" s="184"/>
    </row>
    <row r="350" spans="1:18" ht="15" customHeight="1" thickBot="1" x14ac:dyDescent="0.25">
      <c r="A350" s="118" t="str">
        <f>$A$69</f>
        <v>Molybdenum</v>
      </c>
      <c r="B350" s="177" t="str">
        <f t="shared" si="25"/>
        <v xml:space="preserve">      -</v>
      </c>
      <c r="C350" s="234"/>
      <c r="D350" s="228" t="s">
        <v>341</v>
      </c>
      <c r="E350" s="229" t="str">
        <f>IF(OR($B$6=0,C350=""),"      -",IF(D350="Removal Prior to Activated Sludge",'Inhibition Removals'!AL48,G350))</f>
        <v xml:space="preserve">      -</v>
      </c>
      <c r="F350" s="180" t="str">
        <f t="shared" si="26"/>
        <v xml:space="preserve">      -</v>
      </c>
      <c r="G350" s="231"/>
      <c r="H350" s="150"/>
      <c r="I350" s="182"/>
      <c r="J350" s="182"/>
      <c r="K350" s="182"/>
      <c r="L350" s="200"/>
      <c r="M350" s="150"/>
      <c r="R350" s="184"/>
    </row>
    <row r="351" spans="1:18" ht="15" customHeight="1" thickBot="1" x14ac:dyDescent="0.25">
      <c r="A351" s="118" t="str">
        <f>$A$70</f>
        <v>Nickel</v>
      </c>
      <c r="B351" s="177" t="str">
        <f t="shared" si="25"/>
        <v xml:space="preserve">      -</v>
      </c>
      <c r="C351" s="227" t="str">
        <f>IF($B$6=0,"      -",1)</f>
        <v xml:space="preserve">      -</v>
      </c>
      <c r="D351" s="232" t="s">
        <v>342</v>
      </c>
      <c r="E351" s="233" t="str">
        <f>IF(OR($B$6=0,C351=""),"      -",IF(D351="User Entered",G351,IF(D351="Removal Prior to Activated Sludge",'Inhibition Removals'!AQ48,14)))</f>
        <v xml:space="preserve">      -</v>
      </c>
      <c r="F351" s="180" t="str">
        <f t="shared" si="26"/>
        <v xml:space="preserve">      -</v>
      </c>
      <c r="G351" s="231"/>
      <c r="H351" s="150"/>
      <c r="I351" s="182"/>
      <c r="J351" s="182"/>
      <c r="K351" s="182"/>
      <c r="L351" s="200"/>
      <c r="M351" s="150"/>
      <c r="R351" s="184"/>
    </row>
    <row r="352" spans="1:18" ht="15" customHeight="1" thickBot="1" x14ac:dyDescent="0.25">
      <c r="A352" s="118" t="str">
        <f>$A$71</f>
        <v>Selenium</v>
      </c>
      <c r="B352" s="177" t="str">
        <f t="shared" si="25"/>
        <v xml:space="preserve">      -</v>
      </c>
      <c r="C352" s="234"/>
      <c r="D352" s="228" t="s">
        <v>341</v>
      </c>
      <c r="E352" s="229" t="str">
        <f>IF(OR($B$6=0,C352=""),"      -",IF(D352="Removal Prior to Activated Sludge",'Inhibition Removals'!AV48,G352))</f>
        <v xml:space="preserve">      -</v>
      </c>
      <c r="F352" s="180" t="str">
        <f t="shared" si="26"/>
        <v xml:space="preserve">      -</v>
      </c>
      <c r="G352" s="231"/>
      <c r="H352" s="150"/>
      <c r="I352" s="182"/>
      <c r="J352" s="182"/>
      <c r="K352" s="182"/>
      <c r="L352" s="200"/>
      <c r="M352" s="150"/>
      <c r="R352" s="184"/>
    </row>
    <row r="353" spans="1:18" ht="15" customHeight="1" thickBot="1" x14ac:dyDescent="0.25">
      <c r="A353" s="118" t="str">
        <f>$A$72</f>
        <v>Silver</v>
      </c>
      <c r="B353" s="177" t="str">
        <f t="shared" si="25"/>
        <v xml:space="preserve">      -</v>
      </c>
      <c r="C353" s="227" t="str">
        <f>IF($B$6=0,"      -",0.25)</f>
        <v xml:space="preserve">      -</v>
      </c>
      <c r="D353" s="232" t="s">
        <v>342</v>
      </c>
      <c r="E353" s="233" t="str">
        <f>IF(OR($B$6=0,C353=""),"      -",IF(D353="User Entered",G353,IF(D353="Removal Prior to Activated Sludge",'Inhibition Removals'!BA48,20)))</f>
        <v xml:space="preserve">      -</v>
      </c>
      <c r="F353" s="180" t="str">
        <f t="shared" si="26"/>
        <v xml:space="preserve">      -</v>
      </c>
      <c r="G353" s="231"/>
      <c r="H353" s="150"/>
      <c r="I353" s="182"/>
      <c r="J353" s="182"/>
      <c r="K353" s="182"/>
      <c r="L353" s="200"/>
      <c r="M353" s="150"/>
      <c r="R353" s="184"/>
    </row>
    <row r="354" spans="1:18" ht="15" customHeight="1" thickBot="1" x14ac:dyDescent="0.25">
      <c r="A354" s="118" t="str">
        <f>$A$73</f>
        <v>Zinc</v>
      </c>
      <c r="B354" s="177" t="str">
        <f t="shared" si="25"/>
        <v xml:space="preserve">      -</v>
      </c>
      <c r="C354" s="227" t="str">
        <f>IF($B$6=0,"      -",0.3)</f>
        <v xml:space="preserve">      -</v>
      </c>
      <c r="D354" s="232" t="s">
        <v>342</v>
      </c>
      <c r="E354" s="233" t="str">
        <f>IF(OR($B$6=0,C354=""),"      -",IF(D354="User Entered",G354,IF(D354="Removal Prior to Activated Sludge",'Inhibition Removals'!BF48,27)))</f>
        <v xml:space="preserve">      -</v>
      </c>
      <c r="F354" s="180" t="str">
        <f t="shared" si="26"/>
        <v xml:space="preserve">      -</v>
      </c>
      <c r="G354" s="231"/>
      <c r="H354" s="150"/>
      <c r="I354" s="182"/>
      <c r="J354" s="182"/>
      <c r="K354" s="182"/>
      <c r="L354" s="200"/>
      <c r="M354" s="150"/>
      <c r="R354" s="184"/>
    </row>
    <row r="355" spans="1:18" ht="15" customHeight="1" thickBot="1" x14ac:dyDescent="0.25">
      <c r="A355" s="119" t="str">
        <f>$A$74</f>
        <v>Ammonia</v>
      </c>
      <c r="B355" s="177" t="str">
        <f t="shared" si="25"/>
        <v xml:space="preserve">      -</v>
      </c>
      <c r="C355" s="227" t="str">
        <f>IF($B$6=0,"      -",480)</f>
        <v xml:space="preserve">      -</v>
      </c>
      <c r="D355" s="228" t="s">
        <v>341</v>
      </c>
      <c r="E355" s="229" t="str">
        <f>IF(OR($B$6=0,C355=""),"      -",IF(D355="Removal Prior to Activated Sludge",'Inhibition Removals'!BK48,G355))</f>
        <v xml:space="preserve">      -</v>
      </c>
      <c r="F355" s="180" t="str">
        <f t="shared" si="26"/>
        <v xml:space="preserve">      -</v>
      </c>
      <c r="G355" s="231"/>
      <c r="H355" s="150"/>
      <c r="I355" s="182"/>
      <c r="J355" s="182"/>
      <c r="K355" s="182"/>
      <c r="L355" s="200"/>
      <c r="M355" s="150"/>
      <c r="R355" s="184"/>
    </row>
    <row r="356" spans="1:18" ht="15" customHeight="1" thickBot="1" x14ac:dyDescent="0.25">
      <c r="A356" s="119" t="str">
        <f>$A$75</f>
        <v>BOD</v>
      </c>
      <c r="B356" s="186" t="str">
        <f t="shared" si="25"/>
        <v xml:space="preserve">      -</v>
      </c>
      <c r="C356" s="235"/>
      <c r="D356" s="236" t="s">
        <v>341</v>
      </c>
      <c r="E356" s="237" t="str">
        <f>IF(OR($B$6=0,C356=""),"      -",IF(D356="Removal Prior to Activated Sludge",'Inhibition Removals'!BP48,G356))</f>
        <v xml:space="preserve">      -</v>
      </c>
      <c r="F356" s="238" t="str">
        <f t="shared" si="26"/>
        <v xml:space="preserve">      -</v>
      </c>
      <c r="G356" s="239"/>
      <c r="H356" s="150"/>
      <c r="I356" s="182"/>
      <c r="J356" s="182"/>
      <c r="K356" s="182"/>
      <c r="L356" s="200"/>
      <c r="M356" s="150"/>
      <c r="R356" s="184"/>
    </row>
    <row r="357" spans="1:18" ht="15" customHeight="1" thickBot="1" x14ac:dyDescent="0.25">
      <c r="A357" s="119" t="str">
        <f>$A$76</f>
        <v>TSS</v>
      </c>
      <c r="B357" s="345" t="str">
        <f t="shared" si="25"/>
        <v xml:space="preserve">      -</v>
      </c>
      <c r="C357" s="187"/>
      <c r="D357" s="236" t="s">
        <v>341</v>
      </c>
      <c r="E357" s="237" t="str">
        <f>IF(OR($B$6=0,C357=""),"      -",IF(D357="Removal Prior to Activated Sludge",'Inhibition Removals'!BU48,G357))</f>
        <v xml:space="preserve">      -</v>
      </c>
      <c r="F357" s="238" t="str">
        <f t="shared" si="26"/>
        <v xml:space="preserve">      -</v>
      </c>
      <c r="G357" s="239"/>
      <c r="H357" s="150"/>
      <c r="I357" s="182"/>
      <c r="J357" s="182"/>
      <c r="K357" s="182"/>
      <c r="L357" s="200"/>
      <c r="M357" s="150"/>
      <c r="R357" s="184"/>
    </row>
    <row r="358" spans="1:18" ht="15" customHeight="1" thickBot="1" x14ac:dyDescent="0.25">
      <c r="A358" s="119" t="str">
        <f>$A$77</f>
        <v>Phosphorus (T)</v>
      </c>
      <c r="B358" s="387" t="str">
        <f t="shared" si="25"/>
        <v xml:space="preserve">      -</v>
      </c>
      <c r="C358" s="234"/>
      <c r="D358" s="228" t="s">
        <v>341</v>
      </c>
      <c r="E358" s="393" t="str">
        <f>IF(OR($B$6=0,C358=""),"      -",IF(D358="Removal Prior to Activated Sludge",'Inhibition Removals'!BZ48,G358))</f>
        <v xml:space="preserve">      -</v>
      </c>
      <c r="F358" s="390" t="str">
        <f t="shared" si="26"/>
        <v xml:space="preserve">      -</v>
      </c>
      <c r="G358" s="231"/>
      <c r="H358" s="150"/>
      <c r="I358" s="182"/>
      <c r="J358" s="182"/>
      <c r="K358" s="182"/>
      <c r="L358" s="200"/>
      <c r="M358" s="150"/>
      <c r="R358" s="184"/>
    </row>
    <row r="359" spans="1:18" ht="15" customHeight="1" thickBot="1" x14ac:dyDescent="0.25">
      <c r="A359" s="118" t="str">
        <f>$A$78</f>
        <v>Nitrogen (T)</v>
      </c>
      <c r="B359" s="387" t="str">
        <f t="shared" si="25"/>
        <v xml:space="preserve">      -</v>
      </c>
      <c r="C359" s="234"/>
      <c r="D359" s="228" t="s">
        <v>341</v>
      </c>
      <c r="E359" s="393" t="str">
        <f>IF(OR($B$6=0,C359=""),"      -",IF(D359="Removal Prior to Activated Sludge",'Inhibition Removals'!CE48,G359))</f>
        <v xml:space="preserve">      -</v>
      </c>
      <c r="F359" s="390" t="str">
        <f t="shared" si="26"/>
        <v xml:space="preserve">      -</v>
      </c>
      <c r="G359" s="231"/>
      <c r="H359" s="150"/>
      <c r="I359" s="182"/>
      <c r="J359" s="182"/>
      <c r="K359" s="182"/>
      <c r="L359" s="200"/>
      <c r="M359" s="150"/>
      <c r="R359" s="184"/>
    </row>
    <row r="360" spans="1:18" ht="15" customHeight="1" thickBot="1" x14ac:dyDescent="0.25">
      <c r="A360" s="118" t="str">
        <f>$A$79</f>
        <v>Beryllium</v>
      </c>
      <c r="B360" s="177" t="str">
        <f t="shared" si="25"/>
        <v xml:space="preserve">      -</v>
      </c>
      <c r="C360" s="178"/>
      <c r="D360" s="228" t="s">
        <v>341</v>
      </c>
      <c r="E360" s="229" t="str">
        <f>IF(OR($B$6=0,C360=""),"      -",IF(D360="Removal Prior to Activated Sludge",'Inhibition Removals'!CJ48,G360))</f>
        <v xml:space="preserve">      -</v>
      </c>
      <c r="F360" s="180" t="str">
        <f t="shared" si="26"/>
        <v xml:space="preserve">      -</v>
      </c>
      <c r="G360" s="231"/>
      <c r="H360" s="150"/>
      <c r="I360" s="182"/>
      <c r="J360" s="182"/>
      <c r="K360" s="182"/>
      <c r="L360" s="200"/>
      <c r="M360" s="150"/>
      <c r="R360" s="184"/>
    </row>
    <row r="361" spans="1:18" ht="15" customHeight="1" thickBot="1" x14ac:dyDescent="0.25">
      <c r="A361" s="118" t="str">
        <f>IF($A$80="","",$A$80)</f>
        <v/>
      </c>
      <c r="B361" s="177" t="str">
        <f t="shared" si="25"/>
        <v xml:space="preserve">      -</v>
      </c>
      <c r="C361" s="178"/>
      <c r="D361" s="228" t="s">
        <v>341</v>
      </c>
      <c r="E361" s="229" t="str">
        <f>IF(OR($B$6=0,C361=""),"      -",IF(D361="Removal Prior to Activated Sludge",'Inhibition Removals'!CO48,G361))</f>
        <v xml:space="preserve">      -</v>
      </c>
      <c r="F361" s="180" t="str">
        <f t="shared" si="26"/>
        <v xml:space="preserve">      -</v>
      </c>
      <c r="G361" s="231"/>
      <c r="H361" s="150"/>
      <c r="I361" s="182"/>
      <c r="J361" s="182"/>
      <c r="K361" s="182"/>
      <c r="L361" s="200"/>
      <c r="M361" s="150"/>
      <c r="R361" s="184"/>
    </row>
    <row r="362" spans="1:18" ht="15" customHeight="1" thickBot="1" x14ac:dyDescent="0.25">
      <c r="A362" s="118" t="str">
        <f>IF($A$81="","",$A$81)</f>
        <v/>
      </c>
      <c r="B362" s="177" t="str">
        <f t="shared" si="25"/>
        <v xml:space="preserve">      -</v>
      </c>
      <c r="C362" s="178"/>
      <c r="D362" s="228" t="s">
        <v>341</v>
      </c>
      <c r="E362" s="229" t="str">
        <f>IF(OR($B$6=0,C362=""),"      -",IF(D362="Removal Prior to Activated Sludge",'Inhibition Removals'!CT48,G362))</f>
        <v xml:space="preserve">      -</v>
      </c>
      <c r="F362" s="180" t="str">
        <f t="shared" si="26"/>
        <v xml:space="preserve">      -</v>
      </c>
      <c r="G362" s="231"/>
      <c r="H362" s="150"/>
      <c r="I362" s="182"/>
      <c r="J362" s="182"/>
      <c r="K362" s="182"/>
      <c r="L362" s="200"/>
      <c r="M362" s="150"/>
      <c r="R362" s="184"/>
    </row>
    <row r="363" spans="1:18" ht="15" customHeight="1" thickBot="1" x14ac:dyDescent="0.25">
      <c r="A363" s="118" t="str">
        <f>IF($A$82="","",$A$82)</f>
        <v/>
      </c>
      <c r="B363" s="177" t="str">
        <f t="shared" si="25"/>
        <v xml:space="preserve">      -</v>
      </c>
      <c r="C363" s="178"/>
      <c r="D363" s="228" t="s">
        <v>341</v>
      </c>
      <c r="E363" s="229" t="str">
        <f>IF(OR($B$6=0,C363=""),"      -",IF(D363="Removal Prior to Activated Sludge",'Inhibition Removals'!CY48,G363))</f>
        <v xml:space="preserve">      -</v>
      </c>
      <c r="F363" s="180" t="str">
        <f t="shared" si="26"/>
        <v xml:space="preserve">      -</v>
      </c>
      <c r="G363" s="231"/>
      <c r="H363" s="150"/>
      <c r="I363" s="182"/>
      <c r="J363" s="182"/>
      <c r="K363" s="182"/>
      <c r="L363" s="200"/>
      <c r="M363" s="150"/>
      <c r="R363" s="184"/>
    </row>
    <row r="364" spans="1:18" ht="15" customHeight="1" thickBot="1" x14ac:dyDescent="0.25">
      <c r="A364" s="118" t="str">
        <f>IF($A$83="","",$A$83)</f>
        <v/>
      </c>
      <c r="B364" s="177" t="str">
        <f t="shared" si="25"/>
        <v xml:space="preserve">      -</v>
      </c>
      <c r="C364" s="178"/>
      <c r="D364" s="228" t="s">
        <v>341</v>
      </c>
      <c r="E364" s="229" t="str">
        <f>IF(OR($B$6=0,C364=""),"      -",IF(D364="Removal Prior to Activated Sludge",'Inhibition Removals'!DD48,G364))</f>
        <v xml:space="preserve">      -</v>
      </c>
      <c r="F364" s="180" t="str">
        <f t="shared" si="26"/>
        <v xml:space="preserve">      -</v>
      </c>
      <c r="G364" s="231"/>
      <c r="H364" s="150"/>
      <c r="I364" s="182"/>
      <c r="J364" s="182"/>
      <c r="K364" s="182"/>
      <c r="L364" s="200"/>
      <c r="M364" s="150"/>
      <c r="R364" s="184"/>
    </row>
    <row r="365" spans="1:18" ht="15" customHeight="1" thickBot="1" x14ac:dyDescent="0.25">
      <c r="A365" s="118" t="str">
        <f>IF($A$84="","",$A$84)</f>
        <v/>
      </c>
      <c r="B365" s="177" t="str">
        <f t="shared" si="25"/>
        <v xml:space="preserve">      -</v>
      </c>
      <c r="C365" s="178"/>
      <c r="D365" s="228" t="s">
        <v>341</v>
      </c>
      <c r="E365" s="229" t="str">
        <f>IF(OR($B$6=0,C365=""),"      -",IF(D365="Removal Prior to Activated Sludge",'Inhibition Removals'!DI48,G365))</f>
        <v xml:space="preserve">      -</v>
      </c>
      <c r="F365" s="180" t="str">
        <f t="shared" si="26"/>
        <v xml:space="preserve">      -</v>
      </c>
      <c r="G365" s="231"/>
      <c r="H365" s="150"/>
      <c r="I365" s="182"/>
      <c r="J365" s="182"/>
      <c r="K365" s="182"/>
      <c r="L365" s="200"/>
      <c r="M365" s="150"/>
      <c r="R365" s="184"/>
    </row>
    <row r="366" spans="1:18" ht="15" customHeight="1" thickBot="1" x14ac:dyDescent="0.25">
      <c r="A366" s="118" t="str">
        <f>IF($A$85="","",$A$85)</f>
        <v/>
      </c>
      <c r="B366" s="177" t="str">
        <f t="shared" si="25"/>
        <v xml:space="preserve">      -</v>
      </c>
      <c r="C366" s="178"/>
      <c r="D366" s="228" t="s">
        <v>341</v>
      </c>
      <c r="E366" s="229" t="str">
        <f>IF(OR($B$6=0,C366=""),"      -",IF(D366="Removal Prior to Activated Sludge",'Inhibition Removals'!DN48,G366))</f>
        <v xml:space="preserve">      -</v>
      </c>
      <c r="F366" s="180" t="str">
        <f t="shared" si="26"/>
        <v xml:space="preserve">      -</v>
      </c>
      <c r="G366" s="231"/>
      <c r="H366" s="150"/>
      <c r="I366" s="182"/>
      <c r="J366" s="182"/>
      <c r="K366" s="182"/>
      <c r="L366" s="200"/>
      <c r="M366" s="150"/>
      <c r="R366" s="184"/>
    </row>
    <row r="367" spans="1:18" ht="15" customHeight="1" thickBot="1" x14ac:dyDescent="0.25">
      <c r="A367" s="118" t="str">
        <f>IF($A$86="","",$A$86)</f>
        <v/>
      </c>
      <c r="B367" s="177" t="str">
        <f t="shared" si="25"/>
        <v xml:space="preserve">      -</v>
      </c>
      <c r="C367" s="178"/>
      <c r="D367" s="228" t="s">
        <v>341</v>
      </c>
      <c r="E367" s="229" t="str">
        <f>IF(OR($B$6=0,C367=""),"      -",IF(D367="Removal Prior to Activated Sludge",'Inhibition Removals'!DS48,G367))</f>
        <v xml:space="preserve">      -</v>
      </c>
      <c r="F367" s="180" t="str">
        <f t="shared" si="26"/>
        <v xml:space="preserve">      -</v>
      </c>
      <c r="G367" s="231"/>
      <c r="H367" s="150"/>
      <c r="I367" s="182"/>
      <c r="J367" s="182"/>
      <c r="K367" s="182"/>
      <c r="L367" s="200"/>
      <c r="M367" s="150"/>
      <c r="R367" s="184"/>
    </row>
    <row r="368" spans="1:18" ht="15" customHeight="1" thickBot="1" x14ac:dyDescent="0.25">
      <c r="A368" s="118" t="str">
        <f>IF($A$87="","",$A$87)</f>
        <v/>
      </c>
      <c r="B368" s="177" t="str">
        <f t="shared" si="25"/>
        <v xml:space="preserve">      -</v>
      </c>
      <c r="C368" s="178"/>
      <c r="D368" s="228" t="s">
        <v>341</v>
      </c>
      <c r="E368" s="229" t="str">
        <f>IF(OR($B$6=0,C368=""),"      -",IF(D368="Removal Prior to Activated Sludge",'Inhibition Removals'!DX48,G368))</f>
        <v xml:space="preserve">      -</v>
      </c>
      <c r="F368" s="180" t="str">
        <f t="shared" si="26"/>
        <v xml:space="preserve">      -</v>
      </c>
      <c r="G368" s="231"/>
      <c r="H368" s="150"/>
      <c r="I368" s="182"/>
      <c r="J368" s="182"/>
      <c r="K368" s="182"/>
      <c r="L368" s="200"/>
      <c r="M368" s="150"/>
      <c r="R368" s="184"/>
    </row>
    <row r="369" spans="1:18" ht="15" customHeight="1" thickBot="1" x14ac:dyDescent="0.25">
      <c r="A369" s="118" t="str">
        <f>IF($A$88="","",$A$88)</f>
        <v/>
      </c>
      <c r="B369" s="177" t="str">
        <f t="shared" si="25"/>
        <v xml:space="preserve">      -</v>
      </c>
      <c r="C369" s="178"/>
      <c r="D369" s="228" t="s">
        <v>341</v>
      </c>
      <c r="E369" s="229" t="str">
        <f>IF(OR($B$6=0,C369=""),"      -",IF(D369="Removal Prior to Activated Sludge",'Inhibition Removals'!EC48,G369))</f>
        <v xml:space="preserve">      -</v>
      </c>
      <c r="F369" s="180" t="str">
        <f t="shared" si="26"/>
        <v xml:space="preserve">      -</v>
      </c>
      <c r="G369" s="231"/>
      <c r="H369" s="150"/>
      <c r="I369" s="182"/>
      <c r="J369" s="182"/>
      <c r="K369" s="182"/>
      <c r="L369" s="200"/>
      <c r="M369" s="150"/>
      <c r="R369" s="184"/>
    </row>
    <row r="370" spans="1:18" ht="15" customHeight="1" thickBot="1" x14ac:dyDescent="0.25">
      <c r="A370" s="118" t="str">
        <f>IF($A$89="","",$A$89)</f>
        <v/>
      </c>
      <c r="B370" s="177" t="str">
        <f t="shared" si="25"/>
        <v xml:space="preserve">      -</v>
      </c>
      <c r="C370" s="178"/>
      <c r="D370" s="228" t="s">
        <v>341</v>
      </c>
      <c r="E370" s="229" t="str">
        <f>IF(OR($B$6=0,C370=""),"      -",IF(D370="Removal Prior to Activated Sludge",'Inhibition Removals'!EH48,G370))</f>
        <v xml:space="preserve">      -</v>
      </c>
      <c r="F370" s="180" t="str">
        <f t="shared" si="26"/>
        <v xml:space="preserve">      -</v>
      </c>
      <c r="G370" s="231"/>
      <c r="H370" s="150"/>
      <c r="I370" s="182"/>
      <c r="J370" s="182"/>
      <c r="K370" s="182"/>
      <c r="L370" s="200"/>
      <c r="M370" s="150"/>
      <c r="R370" s="184"/>
    </row>
    <row r="371" spans="1:18" ht="15" customHeight="1" thickBot="1" x14ac:dyDescent="0.25">
      <c r="A371" s="118" t="str">
        <f>IF($A$90="","",$A$90)</f>
        <v/>
      </c>
      <c r="B371" s="177" t="str">
        <f t="shared" si="25"/>
        <v xml:space="preserve">      -</v>
      </c>
      <c r="C371" s="178"/>
      <c r="D371" s="228" t="s">
        <v>341</v>
      </c>
      <c r="E371" s="229" t="str">
        <f>IF(OR($B$6=0,C371=""),"      -",IF(D371="Removal Prior to Activated Sludge",'Inhibition Removals'!EM48,G371))</f>
        <v xml:space="preserve">      -</v>
      </c>
      <c r="F371" s="180" t="str">
        <f t="shared" si="26"/>
        <v xml:space="preserve">      -</v>
      </c>
      <c r="G371" s="231"/>
      <c r="H371" s="150"/>
      <c r="I371" s="182"/>
      <c r="J371" s="182"/>
      <c r="K371" s="182"/>
      <c r="L371" s="200"/>
      <c r="M371" s="150"/>
      <c r="R371" s="184"/>
    </row>
    <row r="372" spans="1:18" ht="15" customHeight="1" thickBot="1" x14ac:dyDescent="0.25">
      <c r="A372" s="118" t="str">
        <f>IF($A$91="","",$A$91)</f>
        <v/>
      </c>
      <c r="B372" s="177" t="str">
        <f t="shared" si="25"/>
        <v xml:space="preserve">      -</v>
      </c>
      <c r="C372" s="178"/>
      <c r="D372" s="228" t="s">
        <v>341</v>
      </c>
      <c r="E372" s="229" t="str">
        <f>IF(OR($B$6=0,C372=""),"      -",IF(D372="Removal Prior to Activated Sludge",'Inhibition Removals'!ER48,G372))</f>
        <v xml:space="preserve">      -</v>
      </c>
      <c r="F372" s="180" t="str">
        <f t="shared" si="26"/>
        <v xml:space="preserve">      -</v>
      </c>
      <c r="G372" s="231"/>
      <c r="H372" s="150"/>
      <c r="I372" s="182"/>
      <c r="J372" s="182"/>
      <c r="K372" s="182"/>
      <c r="L372" s="200"/>
      <c r="M372" s="150"/>
      <c r="R372" s="184"/>
    </row>
    <row r="373" spans="1:18" ht="15" customHeight="1" thickBot="1" x14ac:dyDescent="0.25">
      <c r="A373" s="118" t="str">
        <f>IF($A$92="","",$A$92)</f>
        <v/>
      </c>
      <c r="B373" s="177" t="str">
        <f t="shared" si="25"/>
        <v xml:space="preserve">      -</v>
      </c>
      <c r="C373" s="178"/>
      <c r="D373" s="228" t="s">
        <v>341</v>
      </c>
      <c r="E373" s="229" t="str">
        <f>IF(OR($B$6=0,C373=""),"      -",IF(D373="Removal Prior to Activated Sludge",'Inhibition Removals'!EW48,G373))</f>
        <v xml:space="preserve">      -</v>
      </c>
      <c r="F373" s="180" t="str">
        <f t="shared" si="26"/>
        <v xml:space="preserve">      -</v>
      </c>
      <c r="G373" s="231"/>
      <c r="H373" s="150"/>
      <c r="I373" s="182"/>
      <c r="J373" s="182"/>
      <c r="K373" s="182"/>
      <c r="L373" s="200"/>
      <c r="M373" s="150"/>
      <c r="R373" s="184"/>
    </row>
    <row r="374" spans="1:18" ht="15" customHeight="1" thickBot="1" x14ac:dyDescent="0.25">
      <c r="A374" s="118" t="str">
        <f>IF($A$93="","",$A$93)</f>
        <v/>
      </c>
      <c r="B374" s="177" t="str">
        <f t="shared" si="25"/>
        <v xml:space="preserve">      -</v>
      </c>
      <c r="C374" s="178"/>
      <c r="D374" s="228" t="s">
        <v>341</v>
      </c>
      <c r="E374" s="229" t="str">
        <f>IF(OR($B$6=0,C374=""),"      -",IF(D374="Removal Prior to Activated Sludge",'Inhibition Removals'!FB48,G374))</f>
        <v xml:space="preserve">      -</v>
      </c>
      <c r="F374" s="180" t="str">
        <f t="shared" si="26"/>
        <v xml:space="preserve">      -</v>
      </c>
      <c r="G374" s="231"/>
      <c r="H374" s="150"/>
      <c r="I374" s="182"/>
      <c r="J374" s="182"/>
      <c r="K374" s="182"/>
      <c r="L374" s="200"/>
      <c r="M374" s="150"/>
      <c r="R374" s="184"/>
    </row>
    <row r="375" spans="1:18" ht="15" customHeight="1" thickBot="1" x14ac:dyDescent="0.25">
      <c r="A375" s="118" t="str">
        <f>IF($A$94="","",$A$94)</f>
        <v/>
      </c>
      <c r="B375" s="177" t="str">
        <f t="shared" si="25"/>
        <v xml:space="preserve">      -</v>
      </c>
      <c r="C375" s="178"/>
      <c r="D375" s="228" t="s">
        <v>341</v>
      </c>
      <c r="E375" s="229" t="str">
        <f>IF(OR($B$6=0,C375=""),"      -",IF(D375="Removal Prior to Activated Sludge",'Inhibition Removals'!FG48,G375))</f>
        <v xml:space="preserve">      -</v>
      </c>
      <c r="F375" s="180" t="str">
        <f t="shared" si="26"/>
        <v xml:space="preserve">      -</v>
      </c>
      <c r="G375" s="231"/>
      <c r="H375" s="150"/>
      <c r="I375" s="182"/>
      <c r="J375" s="182"/>
      <c r="K375" s="182"/>
      <c r="L375" s="200"/>
      <c r="M375" s="150"/>
      <c r="R375" s="184"/>
    </row>
    <row r="376" spans="1:18" ht="15" customHeight="1" thickBot="1" x14ac:dyDescent="0.25">
      <c r="A376" s="118" t="str">
        <f>IF($A$95="","",$A$95)</f>
        <v/>
      </c>
      <c r="B376" s="177" t="str">
        <f t="shared" si="25"/>
        <v xml:space="preserve">      -</v>
      </c>
      <c r="C376" s="178"/>
      <c r="D376" s="228" t="s">
        <v>341</v>
      </c>
      <c r="E376" s="229" t="str">
        <f>IF(OR($B$6=0,C376=""),"      -",IF(D376="Removal Prior to Activated Sludge",'Inhibition Removals'!FL48,G376))</f>
        <v xml:space="preserve">      -</v>
      </c>
      <c r="F376" s="180" t="str">
        <f t="shared" si="26"/>
        <v xml:space="preserve">      -</v>
      </c>
      <c r="G376" s="231"/>
      <c r="H376" s="150"/>
      <c r="I376" s="182"/>
      <c r="J376" s="182"/>
      <c r="K376" s="182"/>
      <c r="L376" s="200"/>
      <c r="M376" s="150"/>
      <c r="R376" s="184"/>
    </row>
    <row r="377" spans="1:18" ht="15" customHeight="1" thickBot="1" x14ac:dyDescent="0.25">
      <c r="A377" s="118" t="str">
        <f>IF($A$96="","",$A$96)</f>
        <v/>
      </c>
      <c r="B377" s="177" t="str">
        <f t="shared" si="25"/>
        <v xml:space="preserve">      -</v>
      </c>
      <c r="C377" s="178"/>
      <c r="D377" s="228" t="s">
        <v>341</v>
      </c>
      <c r="E377" s="229" t="str">
        <f>IF(OR($B$6=0,C377=""),"      -",IF(D377="Removal Prior to Activated Sludge",'Inhibition Removals'!FQ48,G377))</f>
        <v xml:space="preserve">      -</v>
      </c>
      <c r="F377" s="180" t="str">
        <f t="shared" si="26"/>
        <v xml:space="preserve">      -</v>
      </c>
      <c r="G377" s="231"/>
      <c r="H377" s="150"/>
      <c r="I377" s="182"/>
      <c r="J377" s="182"/>
      <c r="K377" s="182"/>
      <c r="L377" s="200"/>
      <c r="M377" s="150"/>
      <c r="R377" s="184"/>
    </row>
    <row r="378" spans="1:18" ht="15" customHeight="1" thickBot="1" x14ac:dyDescent="0.25">
      <c r="A378" s="118" t="str">
        <f>IF($A$97="","",$A$97)</f>
        <v/>
      </c>
      <c r="B378" s="177" t="str">
        <f t="shared" si="25"/>
        <v xml:space="preserve">      -</v>
      </c>
      <c r="C378" s="178"/>
      <c r="D378" s="228" t="s">
        <v>341</v>
      </c>
      <c r="E378" s="229" t="str">
        <f>IF(OR($B$6=0,C378=""),"      -",IF(D378="Removal Prior to Activated Sludge",'Inhibition Removals'!FV48,G378))</f>
        <v xml:space="preserve">      -</v>
      </c>
      <c r="F378" s="180" t="str">
        <f t="shared" si="26"/>
        <v xml:space="preserve">      -</v>
      </c>
      <c r="G378" s="231"/>
      <c r="H378" s="150"/>
      <c r="I378" s="182"/>
      <c r="J378" s="182"/>
      <c r="K378" s="182"/>
      <c r="L378" s="200"/>
      <c r="M378" s="150"/>
      <c r="R378" s="184"/>
    </row>
    <row r="379" spans="1:18" ht="15" customHeight="1" thickBot="1" x14ac:dyDescent="0.25">
      <c r="A379" s="118" t="str">
        <f>IF($A$98="","",$A$98)</f>
        <v/>
      </c>
      <c r="B379" s="177" t="str">
        <f t="shared" si="25"/>
        <v xml:space="preserve">      -</v>
      </c>
      <c r="C379" s="178"/>
      <c r="D379" s="228" t="s">
        <v>341</v>
      </c>
      <c r="E379" s="229" t="str">
        <f>IF(OR($B$6=0,C379=""),"      -",IF(D379="Removal Prior to Activated Sludge",'Inhibition Removals'!GA48,G379))</f>
        <v xml:space="preserve">      -</v>
      </c>
      <c r="F379" s="240" t="str">
        <f t="shared" si="26"/>
        <v xml:space="preserve">      -</v>
      </c>
      <c r="G379" s="231"/>
      <c r="H379" s="150"/>
      <c r="I379" s="182"/>
      <c r="J379" s="182"/>
      <c r="K379" s="182"/>
      <c r="L379" s="200"/>
      <c r="M379" s="150"/>
      <c r="R379" s="184"/>
    </row>
    <row r="380" spans="1:18" ht="15" customHeight="1" x14ac:dyDescent="0.2">
      <c r="A380" s="196"/>
      <c r="B380" s="219"/>
      <c r="C380" s="167"/>
      <c r="D380" s="167"/>
      <c r="E380" s="167"/>
      <c r="F380" s="150"/>
      <c r="G380" s="150"/>
      <c r="H380" s="150"/>
      <c r="I380" s="150"/>
      <c r="J380" s="150"/>
      <c r="K380" s="150"/>
      <c r="L380" s="150"/>
    </row>
    <row r="381" spans="1:18" ht="15" customHeight="1" x14ac:dyDescent="0.2">
      <c r="A381" s="121" t="s">
        <v>0</v>
      </c>
      <c r="B381" s="184" t="s">
        <v>638</v>
      </c>
    </row>
    <row r="382" spans="1:18" ht="15" customHeight="1" x14ac:dyDescent="0.2">
      <c r="A382" s="156" t="s">
        <v>21</v>
      </c>
      <c r="B382" s="159" t="s">
        <v>211</v>
      </c>
    </row>
    <row r="383" spans="1:18" ht="15" customHeight="1" x14ac:dyDescent="0.2">
      <c r="A383" s="121" t="s">
        <v>641</v>
      </c>
      <c r="B383" s="184" t="s">
        <v>642</v>
      </c>
    </row>
    <row r="384" spans="1:18" ht="15" customHeight="1" x14ac:dyDescent="0.2">
      <c r="A384" s="121" t="s">
        <v>26</v>
      </c>
      <c r="B384" s="184" t="s">
        <v>659</v>
      </c>
    </row>
    <row r="385" spans="1:13" ht="15" customHeight="1" x14ac:dyDescent="0.2">
      <c r="A385" s="121" t="s">
        <v>457</v>
      </c>
      <c r="B385" s="184" t="s">
        <v>459</v>
      </c>
    </row>
    <row r="386" spans="1:13" ht="15" customHeight="1" x14ac:dyDescent="0.2">
      <c r="A386" s="121" t="s">
        <v>458</v>
      </c>
      <c r="B386" s="156" t="s">
        <v>122</v>
      </c>
    </row>
    <row r="387" spans="1:13" ht="15" customHeight="1" x14ac:dyDescent="0.2">
      <c r="A387" s="163">
        <v>8.34</v>
      </c>
      <c r="B387" s="156" t="s">
        <v>39</v>
      </c>
    </row>
    <row r="388" spans="1:13" ht="15" customHeight="1" x14ac:dyDescent="0.2">
      <c r="A388" s="163"/>
      <c r="B388" s="159"/>
    </row>
    <row r="389" spans="1:13" ht="15" customHeight="1" x14ac:dyDescent="0.2">
      <c r="A389" s="156"/>
      <c r="B389" s="156"/>
    </row>
    <row r="390" spans="1:13" ht="15" customHeight="1" x14ac:dyDescent="0.2">
      <c r="A390" s="156" t="s">
        <v>6</v>
      </c>
      <c r="F390" s="122"/>
      <c r="G390" s="156"/>
      <c r="H390" s="156"/>
      <c r="J390" s="156" t="s">
        <v>105</v>
      </c>
    </row>
    <row r="391" spans="1:13" ht="15" customHeight="1" x14ac:dyDescent="0.2">
      <c r="B391" s="122" t="s">
        <v>501</v>
      </c>
    </row>
    <row r="392" spans="1:13" ht="15" customHeight="1" thickBot="1" x14ac:dyDescent="0.25">
      <c r="B392" s="184"/>
      <c r="L392" s="224"/>
    </row>
    <row r="393" spans="1:13" ht="15" customHeight="1" x14ac:dyDescent="0.2">
      <c r="B393" s="225" t="s">
        <v>114</v>
      </c>
      <c r="C393" s="167"/>
      <c r="D393" s="168"/>
      <c r="E393" s="167"/>
      <c r="F393" s="136" t="s">
        <v>112</v>
      </c>
      <c r="G393" s="150"/>
      <c r="H393" s="150"/>
      <c r="I393" s="150"/>
      <c r="J393" s="158"/>
      <c r="K393" s="150"/>
      <c r="L393" s="150"/>
    </row>
    <row r="394" spans="1:13" ht="15" customHeight="1" thickBot="1" x14ac:dyDescent="0.25">
      <c r="B394" s="226"/>
      <c r="F394" s="141" t="s">
        <v>113</v>
      </c>
      <c r="G394" s="150"/>
      <c r="H394" s="150"/>
      <c r="I394" s="150"/>
      <c r="J394" s="150"/>
      <c r="K394" s="150"/>
      <c r="L394" s="150"/>
    </row>
    <row r="395" spans="1:13" ht="15" customHeight="1" x14ac:dyDescent="0.2">
      <c r="A395" s="172"/>
      <c r="B395" s="173" t="s">
        <v>50</v>
      </c>
      <c r="C395" s="173" t="s">
        <v>168</v>
      </c>
      <c r="D395" s="124" t="s">
        <v>241</v>
      </c>
      <c r="E395" s="173" t="s">
        <v>57</v>
      </c>
      <c r="F395" s="136" t="s">
        <v>40</v>
      </c>
      <c r="G395" s="137" t="s">
        <v>341</v>
      </c>
      <c r="H395" s="150"/>
      <c r="I395" s="158"/>
      <c r="J395" s="158"/>
      <c r="K395" s="158"/>
      <c r="L395" s="158"/>
      <c r="M395" s="150"/>
    </row>
    <row r="396" spans="1:13" ht="15" customHeight="1" x14ac:dyDescent="0.2">
      <c r="A396" s="175" t="s">
        <v>7</v>
      </c>
      <c r="B396" s="175" t="s">
        <v>51</v>
      </c>
      <c r="C396" s="175" t="s">
        <v>82</v>
      </c>
      <c r="D396" s="126" t="s">
        <v>57</v>
      </c>
      <c r="E396" s="175" t="s">
        <v>58</v>
      </c>
      <c r="F396" s="139" t="s">
        <v>455</v>
      </c>
      <c r="G396" s="141" t="s">
        <v>57</v>
      </c>
      <c r="H396" s="150"/>
      <c r="I396" s="158"/>
      <c r="J396" s="158"/>
      <c r="K396" s="158"/>
      <c r="L396" s="158"/>
      <c r="M396" s="150"/>
    </row>
    <row r="397" spans="1:13" ht="15" customHeight="1" x14ac:dyDescent="0.2">
      <c r="A397" s="169"/>
      <c r="B397" s="175" t="s">
        <v>52</v>
      </c>
      <c r="C397" s="175" t="s">
        <v>68</v>
      </c>
      <c r="D397" s="126" t="s">
        <v>58</v>
      </c>
      <c r="E397" s="175" t="s">
        <v>59</v>
      </c>
      <c r="F397" s="139" t="s">
        <v>43</v>
      </c>
      <c r="G397" s="141" t="s">
        <v>58</v>
      </c>
      <c r="H397" s="150"/>
      <c r="I397" s="158"/>
      <c r="J397" s="158"/>
      <c r="K397" s="158"/>
      <c r="L397" s="158"/>
      <c r="M397" s="150"/>
    </row>
    <row r="398" spans="1:13" ht="15" customHeight="1" thickBot="1" x14ac:dyDescent="0.25">
      <c r="A398" s="169"/>
      <c r="B398" s="175" t="s">
        <v>37</v>
      </c>
      <c r="C398" s="175" t="s">
        <v>78</v>
      </c>
      <c r="D398" s="128" t="s">
        <v>243</v>
      </c>
      <c r="E398" s="175" t="s">
        <v>64</v>
      </c>
      <c r="F398" s="141" t="s">
        <v>460</v>
      </c>
      <c r="G398" s="171" t="s">
        <v>59</v>
      </c>
      <c r="H398" s="150"/>
      <c r="I398" s="158"/>
      <c r="J398" s="158"/>
      <c r="K398" s="158"/>
      <c r="L398" s="158"/>
      <c r="M398" s="150"/>
    </row>
    <row r="399" spans="1:13" ht="15" customHeight="1" thickBot="1" x14ac:dyDescent="0.25">
      <c r="A399" s="118" t="str">
        <f>$A$62</f>
        <v>Arsenic</v>
      </c>
      <c r="B399" s="177" t="str">
        <f t="shared" ref="B399:B435" si="27">IF($B$34="","      -",$B$34)</f>
        <v xml:space="preserve">      -</v>
      </c>
      <c r="C399" s="234"/>
      <c r="D399" s="232" t="s">
        <v>341</v>
      </c>
      <c r="E399" s="233" t="str">
        <f>IF($C$6=0,"      -",IF(C399="","      -",IF(D399="Removal Prior to Trickling Filter",'Inhibition Removals'!D49,IF(D399="Default (Through Act. Sludge)",45,G399))))</f>
        <v xml:space="preserve">      -</v>
      </c>
      <c r="F399" s="230" t="str">
        <f>IF(OR(B399="      -",C399="      -",E399="      -",C399=0),"      -",(8.34*C399*B399)/(1-E399/100))</f>
        <v xml:space="preserve">      -</v>
      </c>
      <c r="G399" s="195"/>
      <c r="H399" s="150"/>
      <c r="I399" s="182"/>
      <c r="J399" s="182"/>
      <c r="K399" s="182"/>
      <c r="L399" s="200"/>
      <c r="M399" s="150"/>
    </row>
    <row r="400" spans="1:13" ht="15" customHeight="1" thickBot="1" x14ac:dyDescent="0.25">
      <c r="A400" s="118" t="str">
        <f>$A$63</f>
        <v>Cadmium</v>
      </c>
      <c r="B400" s="177" t="str">
        <f t="shared" si="27"/>
        <v xml:space="preserve">      -</v>
      </c>
      <c r="C400" s="234"/>
      <c r="D400" s="232" t="s">
        <v>342</v>
      </c>
      <c r="E400" s="233" t="str">
        <f>IF($C$6=0,"      -",IF(C400="","      -",IF(D400="Removal Prior to Trickling Filter",'Inhibition Removals'!I49,IF(D400="Default (Through Primary)",15,IF(D400="Default (Through Act. Sludge)",67,IF(D400="Default (Through Trick. Fil.)",68,G400))))))</f>
        <v xml:space="preserve">      -</v>
      </c>
      <c r="F400" s="230" t="str">
        <f t="shared" ref="F400:F435" si="28">IF(OR(B400="      -",C400="      -",E400="      -",C400=0),"      -",(8.34*C400*B400)/(1-E400/100))</f>
        <v xml:space="preserve">      -</v>
      </c>
      <c r="G400" s="195"/>
      <c r="H400" s="150"/>
      <c r="I400" s="182"/>
      <c r="J400" s="182"/>
      <c r="K400" s="182"/>
      <c r="L400" s="200"/>
      <c r="M400" s="150"/>
    </row>
    <row r="401" spans="1:17" ht="15" customHeight="1" thickBot="1" x14ac:dyDescent="0.25">
      <c r="A401" s="118" t="str">
        <f>$A$64</f>
        <v>Chromium</v>
      </c>
      <c r="B401" s="177" t="str">
        <f t="shared" si="27"/>
        <v xml:space="preserve">      -</v>
      </c>
      <c r="C401" s="227" t="str">
        <f>IF($C$6=0,"      -",3.5)</f>
        <v xml:space="preserve">      -</v>
      </c>
      <c r="D401" s="232" t="s">
        <v>342</v>
      </c>
      <c r="E401" s="233" t="str">
        <f>IF($C$6=0,"      -",IF(D401="Removal Prior to Trickling Filter",'Inhibition Removals'!N49,IF(D401="Default (Through Primary)",27,IF(D401="Default (Through Act. Sludge)",82,IF(D401="Default (Through Trick. Fil.)",55,G401)))))</f>
        <v xml:space="preserve">      -</v>
      </c>
      <c r="F401" s="230" t="str">
        <f t="shared" si="28"/>
        <v xml:space="preserve">      -</v>
      </c>
      <c r="G401" s="195"/>
      <c r="H401" s="150"/>
      <c r="I401" s="182"/>
      <c r="J401" s="182"/>
      <c r="K401" s="182"/>
      <c r="L401" s="200"/>
      <c r="M401" s="150"/>
    </row>
    <row r="402" spans="1:17" ht="15" customHeight="1" thickBot="1" x14ac:dyDescent="0.25">
      <c r="A402" s="118" t="str">
        <f>$A$65</f>
        <v>Copper</v>
      </c>
      <c r="B402" s="177" t="str">
        <f t="shared" si="27"/>
        <v xml:space="preserve">      -</v>
      </c>
      <c r="C402" s="234"/>
      <c r="D402" s="232" t="s">
        <v>342</v>
      </c>
      <c r="E402" s="233" t="str">
        <f>IF($C$6=0,"      -",IF(C402="","      -",IF(D402="Removal Prior to Trickling Filter",'Inhibition Removals'!S49,IF(D402="Default (Through Primary)",22,IF(D402="Default (Through Act. Sludge)",86,IF(D402="Default (Through Trick. Fil.)",61,G402))))))</f>
        <v xml:space="preserve">      -</v>
      </c>
      <c r="F402" s="230" t="str">
        <f t="shared" si="28"/>
        <v xml:space="preserve">      -</v>
      </c>
      <c r="G402" s="195"/>
      <c r="H402" s="150"/>
      <c r="I402" s="182"/>
      <c r="J402" s="182"/>
      <c r="K402" s="182"/>
      <c r="L402" s="200"/>
      <c r="M402" s="150"/>
    </row>
    <row r="403" spans="1:17" ht="15" customHeight="1" thickBot="1" x14ac:dyDescent="0.25">
      <c r="A403" s="118" t="str">
        <f>$A$66</f>
        <v>Cyanide</v>
      </c>
      <c r="B403" s="177" t="str">
        <f t="shared" si="27"/>
        <v xml:space="preserve">      -</v>
      </c>
      <c r="C403" s="227" t="str">
        <f>IF($C$6=0,"      -",30)</f>
        <v xml:space="preserve">      -</v>
      </c>
      <c r="D403" s="232" t="s">
        <v>342</v>
      </c>
      <c r="E403" s="233" t="str">
        <f>IF($C$6=0,"      -",IF(D403="Removal Prior to Trickling Filter",'Inhibition Removals'!X49,IF(D403="Default (Through Primary)",27,IF(D403="Default (Through Act. Sludge)",69,IF(D403="Default (Through Trick. Fil.)",59,G403)))))</f>
        <v xml:space="preserve">      -</v>
      </c>
      <c r="F403" s="230" t="str">
        <f t="shared" si="28"/>
        <v xml:space="preserve">      -</v>
      </c>
      <c r="G403" s="195"/>
      <c r="H403" s="150"/>
      <c r="I403" s="182"/>
      <c r="J403" s="182"/>
      <c r="K403" s="182"/>
      <c r="L403" s="200"/>
      <c r="M403" s="150"/>
    </row>
    <row r="404" spans="1:17" ht="15" customHeight="1" thickBot="1" x14ac:dyDescent="0.25">
      <c r="A404" s="118" t="str">
        <f>$A$67</f>
        <v>Lead</v>
      </c>
      <c r="B404" s="177" t="str">
        <f t="shared" si="27"/>
        <v xml:space="preserve">      -</v>
      </c>
      <c r="C404" s="234"/>
      <c r="D404" s="232" t="s">
        <v>342</v>
      </c>
      <c r="E404" s="233" t="str">
        <f>IF($C$6=0,"      -",IF(C404="","      -",IF(D404="Removal Prior to Trickling Filter",'Inhibition Removals'!AC49,IF(D404="Default (Through Primary)",57,IF(D404="Default (Through Act. Sludge)",61,IF(D404="Default (Through Trick. Fil.)",55,G404))))))</f>
        <v xml:space="preserve">      -</v>
      </c>
      <c r="F404" s="230" t="str">
        <f t="shared" si="28"/>
        <v xml:space="preserve">      -</v>
      </c>
      <c r="G404" s="195"/>
      <c r="H404" s="150"/>
      <c r="I404" s="182"/>
      <c r="J404" s="182"/>
      <c r="K404" s="182"/>
      <c r="L404" s="200"/>
      <c r="M404" s="150"/>
    </row>
    <row r="405" spans="1:17" ht="15" customHeight="1" thickBot="1" x14ac:dyDescent="0.25">
      <c r="A405" s="118" t="str">
        <f>$A$68</f>
        <v>Mercury</v>
      </c>
      <c r="B405" s="177" t="str">
        <f t="shared" si="27"/>
        <v xml:space="preserve">      -</v>
      </c>
      <c r="C405" s="234"/>
      <c r="D405" s="232" t="s">
        <v>342</v>
      </c>
      <c r="E405" s="233" t="str">
        <f>IF($C$6=0,"      -",IF(C405="","      -",IF(D405="Removal Prior to Trickling Filter",'Inhibition Removals'!AH49,IF(D405="Default (Through Primary)",10,IF(D405="Default (Through Act. Sludge)",60,IF(D405="Default (Through Trick. Fil.)",50,G405))))))</f>
        <v xml:space="preserve">      -</v>
      </c>
      <c r="F405" s="230" t="str">
        <f t="shared" si="28"/>
        <v xml:space="preserve">      -</v>
      </c>
      <c r="G405" s="195"/>
      <c r="H405" s="150"/>
      <c r="I405" s="182"/>
      <c r="J405" s="182"/>
      <c r="K405" s="182"/>
      <c r="L405" s="200"/>
      <c r="M405" s="150"/>
    </row>
    <row r="406" spans="1:17" ht="15" customHeight="1" thickBot="1" x14ac:dyDescent="0.25">
      <c r="A406" s="118" t="str">
        <f>$A$69</f>
        <v>Molybdenum</v>
      </c>
      <c r="B406" s="177" t="str">
        <f t="shared" si="27"/>
        <v xml:space="preserve">      -</v>
      </c>
      <c r="C406" s="234"/>
      <c r="D406" s="228" t="s">
        <v>341</v>
      </c>
      <c r="E406" s="229" t="str">
        <f>IF($C$6=0,"      -",IF(C406="","      -",IF(D406="Removal Prior to Trickling Filter",'Inhibition Removals'!AM49,G406)))</f>
        <v xml:space="preserve">      -</v>
      </c>
      <c r="F406" s="230" t="str">
        <f t="shared" si="28"/>
        <v xml:space="preserve">      -</v>
      </c>
      <c r="G406" s="231"/>
      <c r="H406" s="150"/>
      <c r="I406" s="182"/>
      <c r="J406" s="182"/>
      <c r="K406" s="182"/>
      <c r="L406" s="200"/>
      <c r="M406" s="150"/>
    </row>
    <row r="407" spans="1:17" ht="15" customHeight="1" thickBot="1" x14ac:dyDescent="0.25">
      <c r="A407" s="118" t="str">
        <f>$A$70</f>
        <v>Nickel</v>
      </c>
      <c r="B407" s="177" t="str">
        <f t="shared" si="27"/>
        <v xml:space="preserve">      -</v>
      </c>
      <c r="C407" s="234"/>
      <c r="D407" s="232" t="s">
        <v>342</v>
      </c>
      <c r="E407" s="233" t="str">
        <f>IF($C$6=0,"      -",IF(C407="","      -",IF(D407="Removal Prior to Trickling Filter",'Inhibition Removals'!AR49,IF(D407="Default (Through Primary)",14,IF(D407="Default (Through Act. Sludge)",42,IF(D407="Default (Through Trick. Fil.)",29,G407))))))</f>
        <v xml:space="preserve">      -</v>
      </c>
      <c r="F407" s="230" t="str">
        <f t="shared" si="28"/>
        <v xml:space="preserve">      -</v>
      </c>
      <c r="G407" s="195"/>
      <c r="H407" s="150"/>
      <c r="I407" s="182"/>
      <c r="J407" s="182"/>
      <c r="K407" s="182"/>
      <c r="L407" s="200"/>
      <c r="M407" s="150"/>
    </row>
    <row r="408" spans="1:17" ht="15" customHeight="1" thickBot="1" x14ac:dyDescent="0.25">
      <c r="A408" s="118" t="str">
        <f>$A$71</f>
        <v>Selenium</v>
      </c>
      <c r="B408" s="177" t="str">
        <f t="shared" si="27"/>
        <v xml:space="preserve">      -</v>
      </c>
      <c r="C408" s="234"/>
      <c r="D408" s="232" t="s">
        <v>341</v>
      </c>
      <c r="E408" s="233" t="str">
        <f>IF($C$6=0,"      -",IF(C408="","      -",IF(D408="Removal Prior to Trickling Filter",'Inhibition Removals'!AW49,IF(D408="Default (Through Act. Sludge)",50,G408))))</f>
        <v xml:space="preserve">      -</v>
      </c>
      <c r="F408" s="230" t="str">
        <f t="shared" si="28"/>
        <v xml:space="preserve">      -</v>
      </c>
      <c r="G408" s="195"/>
      <c r="H408" s="150"/>
      <c r="I408" s="182"/>
      <c r="J408" s="182"/>
      <c r="K408" s="182"/>
      <c r="L408" s="200"/>
      <c r="M408" s="150"/>
    </row>
    <row r="409" spans="1:17" ht="15" customHeight="1" thickBot="1" x14ac:dyDescent="0.25">
      <c r="A409" s="118" t="str">
        <f>$A$72</f>
        <v>Silver</v>
      </c>
      <c r="B409" s="177" t="str">
        <f t="shared" si="27"/>
        <v xml:space="preserve">      -</v>
      </c>
      <c r="C409" s="234"/>
      <c r="D409" s="232" t="s">
        <v>342</v>
      </c>
      <c r="E409" s="233" t="str">
        <f>IF($C$6=0,"      -",IF(C409="","      -",IF(D409="Removal Prior to Trickling Filter",'Inhibition Removals'!BB49,IF(D409="Default (Through Primary)",20,IF(D409="Default (Through Act. Sludge)",75,IF(D409="Default (Through Trick. Fil.)",66,G409))))))</f>
        <v xml:space="preserve">      -</v>
      </c>
      <c r="F409" s="230" t="str">
        <f t="shared" si="28"/>
        <v xml:space="preserve">      -</v>
      </c>
      <c r="G409" s="195"/>
      <c r="H409" s="150"/>
      <c r="I409" s="182"/>
      <c r="J409" s="182"/>
      <c r="K409" s="182"/>
      <c r="L409" s="200"/>
      <c r="M409" s="150"/>
    </row>
    <row r="410" spans="1:17" ht="15" customHeight="1" thickBot="1" x14ac:dyDescent="0.25">
      <c r="A410" s="118" t="str">
        <f>$A$73</f>
        <v>Zinc</v>
      </c>
      <c r="B410" s="177" t="str">
        <f t="shared" si="27"/>
        <v xml:space="preserve">      -</v>
      </c>
      <c r="C410" s="234"/>
      <c r="D410" s="232" t="s">
        <v>342</v>
      </c>
      <c r="E410" s="233" t="str">
        <f>IF($C$6=0,"      -",IF(C410="","      -",IF(D410="Removal Prior to Trickling Filter",'Inhibition Removals'!BG49,IF(D410="Default (Through Primary)",27,IF(D410="Default (Through Act. Sludge)",79,IF(D410="Default (Through Trick. Fil.)",67,G410))))))</f>
        <v xml:space="preserve">      -</v>
      </c>
      <c r="F410" s="230" t="str">
        <f t="shared" si="28"/>
        <v xml:space="preserve">      -</v>
      </c>
      <c r="G410" s="195"/>
      <c r="H410" s="150"/>
      <c r="I410" s="182"/>
      <c r="J410" s="182"/>
      <c r="K410" s="182"/>
      <c r="L410" s="200"/>
      <c r="M410" s="150"/>
      <c r="Q410" s="184"/>
    </row>
    <row r="411" spans="1:17" ht="15" customHeight="1" thickBot="1" x14ac:dyDescent="0.25">
      <c r="A411" s="119" t="str">
        <f>$A$74</f>
        <v>Ammonia</v>
      </c>
      <c r="B411" s="177" t="str">
        <f t="shared" si="27"/>
        <v xml:space="preserve">      -</v>
      </c>
      <c r="C411" s="234"/>
      <c r="D411" s="228" t="s">
        <v>341</v>
      </c>
      <c r="E411" s="229" t="str">
        <f>IF($C$6=0,"      -",IF(C411="","      -",IF(D411="Removal Prior to Trickling Filter",'Inhibition Removals'!BL49,G411)))</f>
        <v xml:space="preserve">      -</v>
      </c>
      <c r="F411" s="230" t="str">
        <f t="shared" si="28"/>
        <v xml:space="preserve">      -</v>
      </c>
      <c r="G411" s="231"/>
      <c r="H411" s="150"/>
      <c r="I411" s="182"/>
      <c r="J411" s="182"/>
      <c r="K411" s="182"/>
      <c r="L411" s="200"/>
      <c r="M411" s="150"/>
      <c r="Q411" s="184"/>
    </row>
    <row r="412" spans="1:17" ht="15" customHeight="1" thickBot="1" x14ac:dyDescent="0.25">
      <c r="A412" s="119" t="str">
        <f>$A$75</f>
        <v>BOD</v>
      </c>
      <c r="B412" s="186" t="str">
        <f t="shared" si="27"/>
        <v xml:space="preserve">      -</v>
      </c>
      <c r="C412" s="187"/>
      <c r="D412" s="241" t="s">
        <v>341</v>
      </c>
      <c r="E412" s="203" t="str">
        <f>IF($C$6=0,"      -",IF(C412="","      -",IF(D412="Removal Prior to Trickling Filter",'Inhibition Removals'!BQ49,G412)))</f>
        <v xml:space="preserve">      -</v>
      </c>
      <c r="F412" s="242" t="str">
        <f t="shared" si="28"/>
        <v xml:space="preserve">      -</v>
      </c>
      <c r="G412" s="243"/>
      <c r="H412" s="150"/>
      <c r="I412" s="182"/>
      <c r="J412" s="182"/>
      <c r="K412" s="182"/>
      <c r="L412" s="200"/>
      <c r="M412" s="150"/>
      <c r="Q412" s="184"/>
    </row>
    <row r="413" spans="1:17" ht="15" customHeight="1" thickBot="1" x14ac:dyDescent="0.25">
      <c r="A413" s="119" t="str">
        <f>$A$76</f>
        <v>TSS</v>
      </c>
      <c r="B413" s="186" t="str">
        <f t="shared" si="27"/>
        <v xml:space="preserve">      -</v>
      </c>
      <c r="C413" s="187"/>
      <c r="D413" s="241" t="s">
        <v>341</v>
      </c>
      <c r="E413" s="203" t="str">
        <f>IF($C$6=0,"      -",IF(C413="","      -",IF(D413="Removal Prior to Trickling Filter",'Inhibition Removals'!BV49,G413)))</f>
        <v xml:space="preserve">      -</v>
      </c>
      <c r="F413" s="242" t="str">
        <f t="shared" si="28"/>
        <v xml:space="preserve">      -</v>
      </c>
      <c r="G413" s="243"/>
      <c r="H413" s="150"/>
      <c r="I413" s="182"/>
      <c r="J413" s="182"/>
      <c r="K413" s="182"/>
      <c r="L413" s="200"/>
      <c r="M413" s="150"/>
      <c r="Q413" s="184"/>
    </row>
    <row r="414" spans="1:17" ht="15" customHeight="1" thickBot="1" x14ac:dyDescent="0.25">
      <c r="A414" s="119" t="str">
        <f>$A$77</f>
        <v>Phosphorus (T)</v>
      </c>
      <c r="B414" s="387" t="str">
        <f t="shared" si="27"/>
        <v xml:space="preserve">      -</v>
      </c>
      <c r="C414" s="234"/>
      <c r="D414" s="228" t="s">
        <v>341</v>
      </c>
      <c r="E414" s="393" t="str">
        <f>IF($C$6=0,"      -",IF(C414="","      -",IF(D414="Removal Prior to Trickling Filter",'Inhibition Removals'!CA49,G414)))</f>
        <v xml:space="preserve">      -</v>
      </c>
      <c r="F414" s="398" t="str">
        <f t="shared" si="28"/>
        <v xml:space="preserve">      -</v>
      </c>
      <c r="G414" s="231"/>
      <c r="H414" s="150"/>
      <c r="I414" s="182"/>
      <c r="J414" s="182"/>
      <c r="K414" s="182"/>
      <c r="L414" s="200"/>
      <c r="M414" s="150"/>
      <c r="Q414" s="184"/>
    </row>
    <row r="415" spans="1:17" ht="15" customHeight="1" thickBot="1" x14ac:dyDescent="0.25">
      <c r="A415" s="118" t="str">
        <f>$A$78</f>
        <v>Nitrogen (T)</v>
      </c>
      <c r="B415" s="387" t="str">
        <f t="shared" si="27"/>
        <v xml:space="preserve">      -</v>
      </c>
      <c r="C415" s="234"/>
      <c r="D415" s="228" t="s">
        <v>341</v>
      </c>
      <c r="E415" s="393" t="str">
        <f>IF($C$6=0,"      -",IF(C415="","      -",IF(D415="Removal Prior to Trickling Filter",'Inhibition Removals'!CF49,G415)))</f>
        <v xml:space="preserve">      -</v>
      </c>
      <c r="F415" s="398" t="str">
        <f t="shared" si="28"/>
        <v xml:space="preserve">      -</v>
      </c>
      <c r="G415" s="231"/>
      <c r="H415" s="150"/>
      <c r="I415" s="182"/>
      <c r="J415" s="182"/>
      <c r="K415" s="182"/>
      <c r="L415" s="200"/>
      <c r="M415" s="150"/>
      <c r="Q415" s="184"/>
    </row>
    <row r="416" spans="1:17" ht="15" customHeight="1" thickBot="1" x14ac:dyDescent="0.25">
      <c r="A416" s="118" t="str">
        <f>$A$79</f>
        <v>Beryllium</v>
      </c>
      <c r="B416" s="177" t="str">
        <f t="shared" si="27"/>
        <v xml:space="preserve">      -</v>
      </c>
      <c r="C416" s="178"/>
      <c r="D416" s="228" t="s">
        <v>341</v>
      </c>
      <c r="E416" s="229" t="str">
        <f>IF($C$6=0,"      -",IF(C416="","      -",IF(D416="Removal Prior to Trickling Filter",'Inhibition Removals'!CK49,G416)))</f>
        <v xml:space="preserve">      -</v>
      </c>
      <c r="F416" s="230" t="str">
        <f t="shared" si="28"/>
        <v xml:space="preserve">      -</v>
      </c>
      <c r="G416" s="231"/>
      <c r="H416" s="150"/>
      <c r="I416" s="182"/>
      <c r="J416" s="182"/>
      <c r="K416" s="182"/>
      <c r="L416" s="200"/>
      <c r="M416" s="150"/>
      <c r="Q416" s="184"/>
    </row>
    <row r="417" spans="1:17" ht="15" customHeight="1" thickBot="1" x14ac:dyDescent="0.25">
      <c r="A417" s="118" t="str">
        <f>IF($A$80="","",$A$80)</f>
        <v/>
      </c>
      <c r="B417" s="177" t="str">
        <f t="shared" si="27"/>
        <v xml:space="preserve">      -</v>
      </c>
      <c r="C417" s="178"/>
      <c r="D417" s="228" t="s">
        <v>341</v>
      </c>
      <c r="E417" s="229" t="str">
        <f>IF($C$6=0,"      -",IF(C417="","      -",IF(D417="Removal Prior to Trickling Filter",'Inhibition Removals'!CP49,G417)))</f>
        <v xml:space="preserve">      -</v>
      </c>
      <c r="F417" s="230" t="str">
        <f t="shared" si="28"/>
        <v xml:space="preserve">      -</v>
      </c>
      <c r="G417" s="231"/>
      <c r="H417" s="150"/>
      <c r="I417" s="182"/>
      <c r="J417" s="182"/>
      <c r="K417" s="182"/>
      <c r="L417" s="200"/>
      <c r="M417" s="150"/>
      <c r="Q417" s="184"/>
    </row>
    <row r="418" spans="1:17" ht="15" customHeight="1" thickBot="1" x14ac:dyDescent="0.25">
      <c r="A418" s="118" t="str">
        <f>IF($A$81="","",$A$81)</f>
        <v/>
      </c>
      <c r="B418" s="177" t="str">
        <f t="shared" si="27"/>
        <v xml:space="preserve">      -</v>
      </c>
      <c r="C418" s="178"/>
      <c r="D418" s="228" t="s">
        <v>341</v>
      </c>
      <c r="E418" s="229" t="str">
        <f>IF($C$6=0,"      -",IF(C418="","      -",IF(D418="Removal Prior to Trickling Filter",'Inhibition Removals'!CU49,G418)))</f>
        <v xml:space="preserve">      -</v>
      </c>
      <c r="F418" s="230" t="str">
        <f t="shared" si="28"/>
        <v xml:space="preserve">      -</v>
      </c>
      <c r="G418" s="231"/>
      <c r="H418" s="150"/>
      <c r="I418" s="182"/>
      <c r="J418" s="182"/>
      <c r="K418" s="182"/>
      <c r="L418" s="200"/>
      <c r="M418" s="150"/>
      <c r="Q418" s="184"/>
    </row>
    <row r="419" spans="1:17" ht="15" customHeight="1" thickBot="1" x14ac:dyDescent="0.25">
      <c r="A419" s="118" t="str">
        <f>IF($A$82="","",$A$82)</f>
        <v/>
      </c>
      <c r="B419" s="177" t="str">
        <f t="shared" si="27"/>
        <v xml:space="preserve">      -</v>
      </c>
      <c r="C419" s="178"/>
      <c r="D419" s="228" t="s">
        <v>341</v>
      </c>
      <c r="E419" s="229" t="str">
        <f>IF($C$6=0,"      -",IF(C419="","      -",IF(D419="Removal Prior to Trickling Filter",'Inhibition Removals'!CZ49,G419)))</f>
        <v xml:space="preserve">      -</v>
      </c>
      <c r="F419" s="230" t="str">
        <f t="shared" si="28"/>
        <v xml:space="preserve">      -</v>
      </c>
      <c r="G419" s="231"/>
      <c r="H419" s="150"/>
      <c r="I419" s="182"/>
      <c r="J419" s="182"/>
      <c r="K419" s="182"/>
      <c r="L419" s="200"/>
      <c r="M419" s="150"/>
      <c r="Q419" s="184"/>
    </row>
    <row r="420" spans="1:17" ht="15" customHeight="1" thickBot="1" x14ac:dyDescent="0.25">
      <c r="A420" s="118" t="str">
        <f>IF($A$83="","",$A$83)</f>
        <v/>
      </c>
      <c r="B420" s="177" t="str">
        <f t="shared" si="27"/>
        <v xml:space="preserve">      -</v>
      </c>
      <c r="C420" s="178"/>
      <c r="D420" s="228" t="s">
        <v>341</v>
      </c>
      <c r="E420" s="229" t="str">
        <f>IF($C$6=0,"      -",IF(C420="","      -",IF(D420="Removal Prior to Trickling Filter",'Inhibition Removals'!DE49,G420)))</f>
        <v xml:space="preserve">      -</v>
      </c>
      <c r="F420" s="230" t="str">
        <f t="shared" si="28"/>
        <v xml:space="preserve">      -</v>
      </c>
      <c r="G420" s="231"/>
      <c r="H420" s="150"/>
      <c r="I420" s="182"/>
      <c r="J420" s="182"/>
      <c r="K420" s="182"/>
      <c r="L420" s="200"/>
      <c r="M420" s="150"/>
      <c r="Q420" s="184"/>
    </row>
    <row r="421" spans="1:17" ht="15" customHeight="1" thickBot="1" x14ac:dyDescent="0.25">
      <c r="A421" s="118" t="str">
        <f>IF($A$84="","",$A$84)</f>
        <v/>
      </c>
      <c r="B421" s="177" t="str">
        <f t="shared" si="27"/>
        <v xml:space="preserve">      -</v>
      </c>
      <c r="C421" s="178"/>
      <c r="D421" s="228" t="s">
        <v>341</v>
      </c>
      <c r="E421" s="229" t="str">
        <f>IF($C$6=0,"      -",IF(C421="","      -",IF(D421="Removal Prior to Trickling Filter",'Inhibition Removals'!DJ49,G421)))</f>
        <v xml:space="preserve">      -</v>
      </c>
      <c r="F421" s="230" t="str">
        <f t="shared" si="28"/>
        <v xml:space="preserve">      -</v>
      </c>
      <c r="G421" s="231"/>
      <c r="H421" s="150"/>
      <c r="I421" s="182"/>
      <c r="J421" s="182"/>
      <c r="K421" s="182"/>
      <c r="L421" s="200"/>
      <c r="M421" s="150"/>
      <c r="Q421" s="184"/>
    </row>
    <row r="422" spans="1:17" ht="15" customHeight="1" thickBot="1" x14ac:dyDescent="0.25">
      <c r="A422" s="118" t="str">
        <f>IF($A$85="","",$A$85)</f>
        <v/>
      </c>
      <c r="B422" s="177" t="str">
        <f t="shared" si="27"/>
        <v xml:space="preserve">      -</v>
      </c>
      <c r="C422" s="178"/>
      <c r="D422" s="228" t="s">
        <v>341</v>
      </c>
      <c r="E422" s="229" t="str">
        <f>IF($C$6=0,"      -",IF(C422="","      -",IF(D422="Removal Prior to Trickling Filter",'Inhibition Removals'!DO49,G422)))</f>
        <v xml:space="preserve">      -</v>
      </c>
      <c r="F422" s="230" t="str">
        <f t="shared" si="28"/>
        <v xml:space="preserve">      -</v>
      </c>
      <c r="G422" s="231"/>
      <c r="H422" s="150"/>
      <c r="I422" s="182"/>
      <c r="J422" s="182"/>
      <c r="K422" s="182"/>
      <c r="L422" s="200"/>
      <c r="M422" s="150"/>
      <c r="Q422" s="184"/>
    </row>
    <row r="423" spans="1:17" ht="15" customHeight="1" thickBot="1" x14ac:dyDescent="0.25">
      <c r="A423" s="118" t="str">
        <f>IF($A$86="","",$A$86)</f>
        <v/>
      </c>
      <c r="B423" s="177" t="str">
        <f t="shared" si="27"/>
        <v xml:space="preserve">      -</v>
      </c>
      <c r="C423" s="178"/>
      <c r="D423" s="228" t="s">
        <v>341</v>
      </c>
      <c r="E423" s="229" t="str">
        <f>IF($C$6=0,"      -",IF(C423="","      -",IF(D423="Removal Prior to Trickling Filter",'Inhibition Removals'!DT49,G423)))</f>
        <v xml:space="preserve">      -</v>
      </c>
      <c r="F423" s="230" t="str">
        <f t="shared" si="28"/>
        <v xml:space="preserve">      -</v>
      </c>
      <c r="G423" s="231"/>
      <c r="H423" s="150"/>
      <c r="I423" s="182"/>
      <c r="J423" s="182"/>
      <c r="K423" s="182"/>
      <c r="L423" s="200"/>
      <c r="M423" s="150"/>
      <c r="Q423" s="184"/>
    </row>
    <row r="424" spans="1:17" ht="15" customHeight="1" thickBot="1" x14ac:dyDescent="0.25">
      <c r="A424" s="118" t="str">
        <f>IF($A$87="","",$A$87)</f>
        <v/>
      </c>
      <c r="B424" s="177" t="str">
        <f t="shared" si="27"/>
        <v xml:space="preserve">      -</v>
      </c>
      <c r="C424" s="178"/>
      <c r="D424" s="228" t="s">
        <v>341</v>
      </c>
      <c r="E424" s="229" t="str">
        <f>IF($C$6=0,"      -",IF(C424="","      -",IF(D424="Removal Prior to Trickling Filter",'Inhibition Removals'!DY49,G424)))</f>
        <v xml:space="preserve">      -</v>
      </c>
      <c r="F424" s="230" t="str">
        <f t="shared" si="28"/>
        <v xml:space="preserve">      -</v>
      </c>
      <c r="G424" s="231"/>
      <c r="H424" s="150"/>
      <c r="I424" s="182"/>
      <c r="J424" s="182"/>
      <c r="K424" s="182"/>
      <c r="L424" s="200"/>
      <c r="M424" s="150"/>
      <c r="Q424" s="184"/>
    </row>
    <row r="425" spans="1:17" ht="15" customHeight="1" thickBot="1" x14ac:dyDescent="0.25">
      <c r="A425" s="118" t="str">
        <f>IF($A$88="","",$A$88)</f>
        <v/>
      </c>
      <c r="B425" s="177" t="str">
        <f t="shared" si="27"/>
        <v xml:space="preserve">      -</v>
      </c>
      <c r="C425" s="178"/>
      <c r="D425" s="228" t="s">
        <v>341</v>
      </c>
      <c r="E425" s="229" t="str">
        <f>IF($C$6=0,"      -",IF(C425="","      -",IF(D425="Removal Prior to Trickling Filter",'Inhibition Removals'!ED49,G425)))</f>
        <v xml:space="preserve">      -</v>
      </c>
      <c r="F425" s="230" t="str">
        <f t="shared" si="28"/>
        <v xml:space="preserve">      -</v>
      </c>
      <c r="G425" s="231"/>
      <c r="H425" s="150"/>
      <c r="I425" s="182"/>
      <c r="J425" s="182"/>
      <c r="K425" s="182"/>
      <c r="L425" s="200"/>
      <c r="M425" s="150"/>
      <c r="Q425" s="184"/>
    </row>
    <row r="426" spans="1:17" ht="15" customHeight="1" thickBot="1" x14ac:dyDescent="0.25">
      <c r="A426" s="118" t="str">
        <f>IF($A$89="","",$A$89)</f>
        <v/>
      </c>
      <c r="B426" s="177" t="str">
        <f t="shared" si="27"/>
        <v xml:space="preserve">      -</v>
      </c>
      <c r="C426" s="178"/>
      <c r="D426" s="228" t="s">
        <v>341</v>
      </c>
      <c r="E426" s="229" t="str">
        <f>IF($C$6=0,"      -",IF(C426="","      -",IF(D426="Removal Prior to Trickling Filter",'Inhibition Removals'!EI49,G426)))</f>
        <v xml:space="preserve">      -</v>
      </c>
      <c r="F426" s="230" t="str">
        <f t="shared" si="28"/>
        <v xml:space="preserve">      -</v>
      </c>
      <c r="G426" s="231"/>
      <c r="H426" s="150"/>
      <c r="I426" s="182"/>
      <c r="J426" s="182"/>
      <c r="K426" s="182"/>
      <c r="L426" s="200"/>
      <c r="M426" s="150"/>
      <c r="Q426" s="184"/>
    </row>
    <row r="427" spans="1:17" ht="15" customHeight="1" thickBot="1" x14ac:dyDescent="0.25">
      <c r="A427" s="118" t="str">
        <f>IF($A$90="","",$A$90)</f>
        <v/>
      </c>
      <c r="B427" s="177" t="str">
        <f t="shared" si="27"/>
        <v xml:space="preserve">      -</v>
      </c>
      <c r="C427" s="178"/>
      <c r="D427" s="228" t="s">
        <v>341</v>
      </c>
      <c r="E427" s="229" t="str">
        <f>IF($C$6=0,"      -",IF(C427="","      -",IF(D427="Removal Prior to Trickling Filter",'Inhibition Removals'!EN49,G427)))</f>
        <v xml:space="preserve">      -</v>
      </c>
      <c r="F427" s="230" t="str">
        <f t="shared" si="28"/>
        <v xml:space="preserve">      -</v>
      </c>
      <c r="G427" s="231"/>
      <c r="H427" s="150"/>
      <c r="I427" s="182"/>
      <c r="J427" s="182"/>
      <c r="K427" s="182"/>
      <c r="L427" s="200"/>
      <c r="M427" s="150"/>
      <c r="Q427" s="184"/>
    </row>
    <row r="428" spans="1:17" ht="15" customHeight="1" thickBot="1" x14ac:dyDescent="0.25">
      <c r="A428" s="118" t="str">
        <f>IF($A$91="","",$A$91)</f>
        <v/>
      </c>
      <c r="B428" s="177" t="str">
        <f t="shared" si="27"/>
        <v xml:space="preserve">      -</v>
      </c>
      <c r="C428" s="178"/>
      <c r="D428" s="228" t="s">
        <v>341</v>
      </c>
      <c r="E428" s="229" t="str">
        <f>IF($C$6=0,"      -",IF(C428="","      -",IF(D428="Removal Prior to Trickling Filter",'Inhibition Removals'!ES49,G428)))</f>
        <v xml:space="preserve">      -</v>
      </c>
      <c r="F428" s="230" t="str">
        <f t="shared" si="28"/>
        <v xml:space="preserve">      -</v>
      </c>
      <c r="G428" s="231"/>
      <c r="H428" s="150"/>
      <c r="I428" s="182"/>
      <c r="J428" s="182"/>
      <c r="K428" s="182"/>
      <c r="L428" s="200"/>
      <c r="M428" s="150"/>
      <c r="Q428" s="184"/>
    </row>
    <row r="429" spans="1:17" ht="15" customHeight="1" thickBot="1" x14ac:dyDescent="0.25">
      <c r="A429" s="118" t="str">
        <f>IF($A$92="","",$A$92)</f>
        <v/>
      </c>
      <c r="B429" s="177" t="str">
        <f t="shared" si="27"/>
        <v xml:space="preserve">      -</v>
      </c>
      <c r="C429" s="178"/>
      <c r="D429" s="228" t="s">
        <v>341</v>
      </c>
      <c r="E429" s="229" t="str">
        <f>IF($C$6=0,"      -",IF(C429="","      -",IF(D429="Removal Prior to Trickling Filter",'Inhibition Removals'!EX49,G429)))</f>
        <v xml:space="preserve">      -</v>
      </c>
      <c r="F429" s="230" t="str">
        <f t="shared" si="28"/>
        <v xml:space="preserve">      -</v>
      </c>
      <c r="G429" s="231"/>
      <c r="H429" s="150"/>
      <c r="I429" s="182"/>
      <c r="J429" s="182"/>
      <c r="K429" s="182"/>
      <c r="L429" s="200"/>
      <c r="M429" s="150"/>
      <c r="Q429" s="184"/>
    </row>
    <row r="430" spans="1:17" ht="15" customHeight="1" thickBot="1" x14ac:dyDescent="0.25">
      <c r="A430" s="118" t="str">
        <f>IF($A$93="","",$A$93)</f>
        <v/>
      </c>
      <c r="B430" s="177" t="str">
        <f t="shared" si="27"/>
        <v xml:space="preserve">      -</v>
      </c>
      <c r="C430" s="178"/>
      <c r="D430" s="228" t="s">
        <v>341</v>
      </c>
      <c r="E430" s="229" t="str">
        <f>IF($C$6=0,"      -",IF(C430="","      -",IF(D430="Removal Prior to Trickling Filter",'Inhibition Removals'!FC49,G430)))</f>
        <v xml:space="preserve">      -</v>
      </c>
      <c r="F430" s="230" t="str">
        <f t="shared" si="28"/>
        <v xml:space="preserve">      -</v>
      </c>
      <c r="G430" s="231"/>
      <c r="H430" s="150"/>
      <c r="I430" s="182"/>
      <c r="J430" s="182"/>
      <c r="K430" s="182"/>
      <c r="L430" s="200"/>
      <c r="M430" s="150"/>
      <c r="Q430" s="184"/>
    </row>
    <row r="431" spans="1:17" ht="15" customHeight="1" thickBot="1" x14ac:dyDescent="0.25">
      <c r="A431" s="118" t="str">
        <f>IF($A$94="","",$A$94)</f>
        <v/>
      </c>
      <c r="B431" s="177" t="str">
        <f t="shared" si="27"/>
        <v xml:space="preserve">      -</v>
      </c>
      <c r="C431" s="178"/>
      <c r="D431" s="228" t="s">
        <v>341</v>
      </c>
      <c r="E431" s="229" t="str">
        <f>IF($C$6=0,"      -",IF(C431="","      -",IF(D431="Removal Prior to Trickling Filter",'Inhibition Removals'!FH49,G431)))</f>
        <v xml:space="preserve">      -</v>
      </c>
      <c r="F431" s="230" t="str">
        <f t="shared" si="28"/>
        <v xml:space="preserve">      -</v>
      </c>
      <c r="G431" s="231"/>
      <c r="H431" s="150"/>
      <c r="I431" s="182"/>
      <c r="J431" s="182"/>
      <c r="K431" s="182"/>
      <c r="L431" s="200"/>
      <c r="M431" s="150"/>
      <c r="Q431" s="184"/>
    </row>
    <row r="432" spans="1:17" ht="15" customHeight="1" thickBot="1" x14ac:dyDescent="0.25">
      <c r="A432" s="118" t="str">
        <f>IF($A$95="","",$A$95)</f>
        <v/>
      </c>
      <c r="B432" s="177" t="str">
        <f t="shared" si="27"/>
        <v xml:space="preserve">      -</v>
      </c>
      <c r="C432" s="178"/>
      <c r="D432" s="228" t="s">
        <v>341</v>
      </c>
      <c r="E432" s="229" t="str">
        <f>IF($C$6=0,"      -",IF(C432="","      -",IF(D432="Removal Prior to Trickling Filter",'Inhibition Removals'!FM49,G432)))</f>
        <v xml:space="preserve">      -</v>
      </c>
      <c r="F432" s="230" t="str">
        <f t="shared" si="28"/>
        <v xml:space="preserve">      -</v>
      </c>
      <c r="G432" s="231"/>
      <c r="H432" s="150"/>
      <c r="I432" s="182"/>
      <c r="J432" s="182"/>
      <c r="K432" s="182"/>
      <c r="L432" s="200"/>
      <c r="M432" s="150"/>
      <c r="Q432" s="184"/>
    </row>
    <row r="433" spans="1:17" ht="15" customHeight="1" thickBot="1" x14ac:dyDescent="0.25">
      <c r="A433" s="118" t="str">
        <f>IF($A$96="","",$A$96)</f>
        <v/>
      </c>
      <c r="B433" s="177" t="str">
        <f t="shared" si="27"/>
        <v xml:space="preserve">      -</v>
      </c>
      <c r="C433" s="178"/>
      <c r="D433" s="228" t="s">
        <v>341</v>
      </c>
      <c r="E433" s="229" t="str">
        <f>IF($C$6=0,"      -",IF(C433="","      -",IF(D433="Removal Prior to Trickling Filter",'Inhibition Removals'!FR49,G433)))</f>
        <v xml:space="preserve">      -</v>
      </c>
      <c r="F433" s="230" t="str">
        <f t="shared" si="28"/>
        <v xml:space="preserve">      -</v>
      </c>
      <c r="G433" s="231"/>
      <c r="H433" s="150"/>
      <c r="I433" s="182"/>
      <c r="J433" s="182"/>
      <c r="K433" s="182"/>
      <c r="L433" s="200"/>
      <c r="M433" s="150"/>
      <c r="Q433" s="184"/>
    </row>
    <row r="434" spans="1:17" ht="15" customHeight="1" thickBot="1" x14ac:dyDescent="0.25">
      <c r="A434" s="118" t="str">
        <f>IF($A$97="","",$A$97)</f>
        <v/>
      </c>
      <c r="B434" s="177" t="str">
        <f t="shared" si="27"/>
        <v xml:space="preserve">      -</v>
      </c>
      <c r="C434" s="178"/>
      <c r="D434" s="228" t="s">
        <v>341</v>
      </c>
      <c r="E434" s="229" t="str">
        <f>IF($C$6=0,"      -",IF(C434="","      -",IF(D434="Removal Prior to Trickling Filter",'Inhibition Removals'!FW49,G434)))</f>
        <v xml:space="preserve">      -</v>
      </c>
      <c r="F434" s="230" t="str">
        <f t="shared" si="28"/>
        <v xml:space="preserve">      -</v>
      </c>
      <c r="G434" s="231"/>
      <c r="H434" s="150"/>
      <c r="I434" s="182"/>
      <c r="J434" s="182"/>
      <c r="K434" s="182"/>
      <c r="L434" s="200"/>
      <c r="M434" s="150"/>
      <c r="Q434" s="184"/>
    </row>
    <row r="435" spans="1:17" ht="15" customHeight="1" thickBot="1" x14ac:dyDescent="0.25">
      <c r="A435" s="118" t="str">
        <f>IF($A$98="","",$A$98)</f>
        <v/>
      </c>
      <c r="B435" s="177" t="str">
        <f t="shared" si="27"/>
        <v xml:space="preserve">      -</v>
      </c>
      <c r="C435" s="178"/>
      <c r="D435" s="228" t="s">
        <v>341</v>
      </c>
      <c r="E435" s="229" t="str">
        <f>IF($C$6=0,"      -",IF(C435="","      -",IF(D435="Removal Prior to Trickling Filter",'Inhibition Removals'!GB49,G435)))</f>
        <v xml:space="preserve">      -</v>
      </c>
      <c r="F435" s="240" t="str">
        <f t="shared" si="28"/>
        <v xml:space="preserve">      -</v>
      </c>
      <c r="G435" s="231"/>
      <c r="H435" s="150"/>
      <c r="I435" s="182"/>
      <c r="J435" s="182"/>
      <c r="K435" s="182"/>
      <c r="L435" s="200"/>
      <c r="M435" s="150"/>
      <c r="Q435" s="184"/>
    </row>
    <row r="436" spans="1:17" ht="15" customHeight="1" x14ac:dyDescent="0.2">
      <c r="A436" s="196"/>
      <c r="B436" s="219"/>
      <c r="C436" s="167"/>
      <c r="D436" s="167"/>
      <c r="E436" s="167"/>
      <c r="F436" s="150"/>
      <c r="G436" s="150"/>
      <c r="H436" s="150"/>
      <c r="I436" s="150"/>
      <c r="J436" s="150"/>
      <c r="K436" s="150"/>
      <c r="L436" s="150"/>
    </row>
    <row r="437" spans="1:17" ht="15" customHeight="1" x14ac:dyDescent="0.2">
      <c r="A437" s="121" t="s">
        <v>0</v>
      </c>
      <c r="B437" s="184" t="s">
        <v>638</v>
      </c>
    </row>
    <row r="438" spans="1:17" ht="15" customHeight="1" x14ac:dyDescent="0.2">
      <c r="A438" s="121" t="s">
        <v>21</v>
      </c>
      <c r="B438" s="159" t="s">
        <v>212</v>
      </c>
    </row>
    <row r="439" spans="1:17" ht="15" customHeight="1" x14ac:dyDescent="0.2">
      <c r="A439" s="121" t="s">
        <v>641</v>
      </c>
      <c r="B439" s="184" t="s">
        <v>642</v>
      </c>
    </row>
    <row r="440" spans="1:17" ht="15" customHeight="1" x14ac:dyDescent="0.2">
      <c r="A440" s="121" t="s">
        <v>26</v>
      </c>
      <c r="B440" s="184" t="s">
        <v>667</v>
      </c>
    </row>
    <row r="441" spans="1:17" ht="15" customHeight="1" x14ac:dyDescent="0.2">
      <c r="A441" s="121" t="s">
        <v>461</v>
      </c>
      <c r="B441" s="184" t="s">
        <v>463</v>
      </c>
    </row>
    <row r="442" spans="1:17" ht="15" customHeight="1" x14ac:dyDescent="0.2">
      <c r="A442" s="121" t="s">
        <v>462</v>
      </c>
      <c r="B442" s="156" t="s">
        <v>122</v>
      </c>
    </row>
    <row r="443" spans="1:17" ht="15" customHeight="1" x14ac:dyDescent="0.2">
      <c r="A443" s="163">
        <v>8.34</v>
      </c>
      <c r="B443" s="156" t="s">
        <v>39</v>
      </c>
    </row>
    <row r="444" spans="1:17" ht="15" customHeight="1" x14ac:dyDescent="0.2">
      <c r="A444" s="156"/>
      <c r="B444" s="159"/>
    </row>
    <row r="445" spans="1:17" ht="15" customHeight="1" x14ac:dyDescent="0.2">
      <c r="A445" s="156"/>
      <c r="B445" s="156"/>
    </row>
    <row r="446" spans="1:17" ht="15" customHeight="1" x14ac:dyDescent="0.2">
      <c r="A446" s="156"/>
      <c r="B446" s="156"/>
    </row>
    <row r="447" spans="1:17" ht="15" customHeight="1" x14ac:dyDescent="0.2">
      <c r="B447" s="122" t="s">
        <v>502</v>
      </c>
    </row>
    <row r="448" spans="1:17" ht="15" customHeight="1" thickBot="1" x14ac:dyDescent="0.25">
      <c r="B448" s="184"/>
      <c r="L448" s="224"/>
    </row>
    <row r="449" spans="1:15" ht="15" customHeight="1" x14ac:dyDescent="0.2">
      <c r="B449" s="225" t="s">
        <v>114</v>
      </c>
      <c r="C449" s="167"/>
      <c r="D449" s="168"/>
      <c r="E449" s="167"/>
      <c r="F449" s="136" t="s">
        <v>112</v>
      </c>
      <c r="G449" s="150"/>
      <c r="H449" s="150"/>
      <c r="I449" s="150"/>
      <c r="J449" s="158"/>
      <c r="K449" s="150"/>
      <c r="L449" s="150"/>
    </row>
    <row r="450" spans="1:15" ht="15" customHeight="1" thickBot="1" x14ac:dyDescent="0.25">
      <c r="B450" s="226"/>
      <c r="F450" s="141" t="s">
        <v>113</v>
      </c>
      <c r="G450" s="150"/>
      <c r="H450" s="150"/>
      <c r="I450" s="150"/>
      <c r="J450" s="150"/>
      <c r="K450" s="150"/>
      <c r="L450" s="150"/>
    </row>
    <row r="451" spans="1:15" ht="15" customHeight="1" x14ac:dyDescent="0.2">
      <c r="A451" s="172"/>
      <c r="B451" s="173" t="s">
        <v>34</v>
      </c>
      <c r="C451" s="173" t="s">
        <v>83</v>
      </c>
      <c r="D451" s="124" t="s">
        <v>241</v>
      </c>
      <c r="E451" s="173" t="s">
        <v>57</v>
      </c>
      <c r="F451" s="136" t="s">
        <v>40</v>
      </c>
      <c r="G451" s="137" t="s">
        <v>341</v>
      </c>
      <c r="H451" s="150"/>
      <c r="I451" s="158"/>
      <c r="J451" s="158"/>
      <c r="K451" s="158"/>
      <c r="L451" s="158"/>
      <c r="M451" s="150"/>
    </row>
    <row r="452" spans="1:15" ht="15" customHeight="1" x14ac:dyDescent="0.2">
      <c r="A452" s="175" t="s">
        <v>7</v>
      </c>
      <c r="B452" s="175" t="s">
        <v>35</v>
      </c>
      <c r="C452" s="175" t="s">
        <v>82</v>
      </c>
      <c r="D452" s="126" t="s">
        <v>57</v>
      </c>
      <c r="E452" s="175" t="s">
        <v>58</v>
      </c>
      <c r="F452" s="139" t="s">
        <v>455</v>
      </c>
      <c r="G452" s="141" t="s">
        <v>57</v>
      </c>
      <c r="H452" s="150"/>
      <c r="I452" s="158"/>
      <c r="J452" s="158"/>
      <c r="K452" s="158"/>
      <c r="L452" s="158"/>
      <c r="M452" s="150"/>
    </row>
    <row r="453" spans="1:15" ht="15" customHeight="1" x14ac:dyDescent="0.2">
      <c r="A453" s="169"/>
      <c r="B453" s="175" t="s">
        <v>36</v>
      </c>
      <c r="C453" s="175" t="s">
        <v>68</v>
      </c>
      <c r="D453" s="126" t="s">
        <v>58</v>
      </c>
      <c r="E453" s="175" t="s">
        <v>59</v>
      </c>
      <c r="F453" s="139" t="s">
        <v>43</v>
      </c>
      <c r="G453" s="141" t="s">
        <v>58</v>
      </c>
      <c r="H453" s="150"/>
      <c r="I453" s="158"/>
      <c r="J453" s="158"/>
      <c r="K453" s="158"/>
      <c r="L453" s="158"/>
      <c r="M453" s="150"/>
    </row>
    <row r="454" spans="1:15" ht="15" customHeight="1" thickBot="1" x14ac:dyDescent="0.25">
      <c r="A454" s="169"/>
      <c r="B454" s="175" t="s">
        <v>37</v>
      </c>
      <c r="C454" s="175" t="s">
        <v>78</v>
      </c>
      <c r="D454" s="128" t="s">
        <v>243</v>
      </c>
      <c r="E454" s="175" t="s">
        <v>65</v>
      </c>
      <c r="F454" s="141" t="s">
        <v>464</v>
      </c>
      <c r="G454" s="171" t="s">
        <v>59</v>
      </c>
      <c r="H454" s="150"/>
      <c r="I454" s="158"/>
      <c r="J454" s="158"/>
      <c r="K454" s="158"/>
      <c r="L454" s="158"/>
      <c r="M454" s="150"/>
    </row>
    <row r="455" spans="1:15" ht="15" customHeight="1" thickBot="1" x14ac:dyDescent="0.25">
      <c r="A455" s="118" t="str">
        <f>$A$62</f>
        <v>Arsenic</v>
      </c>
      <c r="B455" s="177" t="str">
        <f t="shared" ref="B455:B491" si="29">IF($B$34="","      -",$B$34)</f>
        <v xml:space="preserve">      -</v>
      </c>
      <c r="C455" s="227" t="str">
        <f>IF($D$6=0,"      -",1.5)</f>
        <v xml:space="preserve">      -</v>
      </c>
      <c r="D455" s="232" t="s">
        <v>341</v>
      </c>
      <c r="E455" s="229" t="str">
        <f>IF($D$6=0,"      -",IF(D455="Removal Prior to Nitrification",'Inhibition Removals'!E50,IF(D455="Removal Prior to Activated Sludge",'Inhibition Removals'!C48,IF(D455="Removal Prior to Trickling Filter",'Inhibition Removals'!D49,IF(D455="Default (Through Act. Sludge)",45,G455)))))</f>
        <v xml:space="preserve">      -</v>
      </c>
      <c r="F455" s="180" t="str">
        <f>IF(OR(B455="      -",C455="      -",C455=0,E455="      -"),"      -",(8.34*C455*B455)/(1-E455/100))</f>
        <v xml:space="preserve">      -</v>
      </c>
      <c r="G455" s="231"/>
      <c r="H455" s="150"/>
      <c r="I455" s="182"/>
      <c r="J455" s="182"/>
      <c r="K455" s="182"/>
      <c r="L455" s="200"/>
      <c r="M455" s="150"/>
      <c r="O455" s="184"/>
    </row>
    <row r="456" spans="1:15" ht="15" customHeight="1" thickBot="1" x14ac:dyDescent="0.25">
      <c r="A456" s="118" t="str">
        <f>$A$63</f>
        <v>Cadmium</v>
      </c>
      <c r="B456" s="177" t="str">
        <f t="shared" si="29"/>
        <v xml:space="preserve">      -</v>
      </c>
      <c r="C456" s="227" t="str">
        <f>IF($D$6=0,"      -",5.2)</f>
        <v xml:space="preserve">      -</v>
      </c>
      <c r="D456" s="232" t="s">
        <v>342</v>
      </c>
      <c r="E456" s="233" t="str">
        <f>IF($D$6=0,"      -",IF(D456="Removal Prior to Nitrification",'Inhibition Removals'!J50,IF(D456="Removal Prior to Activated Sludge",'Inhibition Removals'!H48,IF(D456="Removal Prior to Trickling Filter",'Inhibition Removals'!I49,IF(D456="Default (Through Primary)",15,IF(D456="Default (Through Act. Sludge)",67,IF(D456="Default (Through Trick. Fil.)",68,G456)))))))</f>
        <v xml:space="preserve">      -</v>
      </c>
      <c r="F456" s="180" t="str">
        <f t="shared" ref="F456:F491" si="30">IF(OR(B456="      -",C456="      -",C456=0,E456="      -"),"      -",(8.34*C456*B456)/(1-E456/100))</f>
        <v xml:space="preserve">      -</v>
      </c>
      <c r="G456" s="231"/>
      <c r="H456" s="150"/>
      <c r="I456" s="182"/>
      <c r="J456" s="182"/>
      <c r="K456" s="182"/>
      <c r="L456" s="200"/>
      <c r="M456" s="150"/>
      <c r="O456" s="184"/>
    </row>
    <row r="457" spans="1:15" ht="15" customHeight="1" thickBot="1" x14ac:dyDescent="0.25">
      <c r="A457" s="118" t="str">
        <f>$A$64</f>
        <v>Chromium</v>
      </c>
      <c r="B457" s="177" t="str">
        <f t="shared" si="29"/>
        <v xml:space="preserve">      -</v>
      </c>
      <c r="C457" s="227" t="str">
        <f>IF($D$6=0,"      -",0.25)</f>
        <v xml:space="preserve">      -</v>
      </c>
      <c r="D457" s="232" t="s">
        <v>342</v>
      </c>
      <c r="E457" s="233" t="str">
        <f>IF($D$6=0,"      -",IF(D457="Removal Prior to Nitrification",'Inhibition Removals'!O50,IF(D457="Removal Prior to Activated Sludge",'Inhibition Removals'!M48,IF(D457="Removal Prior to Trickling Filter",'Inhibition Removals'!N49,IF(D457="Default (Through Primary)",27,IF(D457="Default (Through Act. Sludge)",82,IF(D457="Default (Through Trick. Fil.)",55,G457)))))))</f>
        <v xml:space="preserve">      -</v>
      </c>
      <c r="F457" s="180" t="str">
        <f t="shared" si="30"/>
        <v xml:space="preserve">      -</v>
      </c>
      <c r="G457" s="231"/>
      <c r="H457" s="150"/>
      <c r="I457" s="182"/>
      <c r="J457" s="182"/>
      <c r="K457" s="182"/>
      <c r="L457" s="200"/>
      <c r="M457" s="150"/>
      <c r="O457" s="184"/>
    </row>
    <row r="458" spans="1:15" ht="15" customHeight="1" thickBot="1" x14ac:dyDescent="0.25">
      <c r="A458" s="118" t="str">
        <f>$A$65</f>
        <v>Copper</v>
      </c>
      <c r="B458" s="177" t="str">
        <f t="shared" si="29"/>
        <v xml:space="preserve">      -</v>
      </c>
      <c r="C458" s="227" t="str">
        <f>IF($D$6=0,"      -",0.05)</f>
        <v xml:space="preserve">      -</v>
      </c>
      <c r="D458" s="232" t="s">
        <v>342</v>
      </c>
      <c r="E458" s="233" t="str">
        <f>IF($D$6=0,"      -",IF(D458="Removal Prior to Nitrification",'Inhibition Removals'!T50,IF(D458="Removal Prior to Activated Sludge",'Inhibition Removals'!R48,IF(D458="Removal Prior to Trickling Filter",'Inhibition Removals'!S49,IF(D458="Default (Through Primary)",22,IF(D458="Default (Through Act. Sludge)",86,IF(D458="Default (Through Trick. Fil.)",61,G458)))))))</f>
        <v xml:space="preserve">      -</v>
      </c>
      <c r="F458" s="180" t="str">
        <f t="shared" si="30"/>
        <v xml:space="preserve">      -</v>
      </c>
      <c r="G458" s="231"/>
      <c r="H458" s="150"/>
      <c r="I458" s="182"/>
      <c r="J458" s="182"/>
      <c r="K458" s="182"/>
      <c r="L458" s="200"/>
      <c r="M458" s="150"/>
      <c r="O458" s="184"/>
    </row>
    <row r="459" spans="1:15" ht="15" customHeight="1" thickBot="1" x14ac:dyDescent="0.25">
      <c r="A459" s="118" t="str">
        <f>$A$66</f>
        <v>Cyanide</v>
      </c>
      <c r="B459" s="177" t="str">
        <f t="shared" si="29"/>
        <v xml:space="preserve">      -</v>
      </c>
      <c r="C459" s="227" t="str">
        <f>IF($D$6=0,"      -",0.34)</f>
        <v xml:space="preserve">      -</v>
      </c>
      <c r="D459" s="232" t="s">
        <v>342</v>
      </c>
      <c r="E459" s="233" t="str">
        <f>IF($D$6=0,"      -",IF(D459="Removal Prior to Nitrification",'Inhibition Removals'!Y50,IF(D459="Removal Prior to Activated Sludge",'Inhibition Removals'!W48,IF(D459="Removal Prior to Trickling Filter",'Inhibition Removals'!X49,IF(D459="Default (Through Primary)",27,IF(D459="Default (Through Act. Sludge)",69,IF(D459="Default (Through Trick. Fil.)",59,G459)))))))</f>
        <v xml:space="preserve">      -</v>
      </c>
      <c r="F459" s="180" t="str">
        <f t="shared" si="30"/>
        <v xml:space="preserve">      -</v>
      </c>
      <c r="G459" s="231"/>
      <c r="H459" s="150"/>
      <c r="I459" s="182"/>
      <c r="J459" s="182"/>
      <c r="K459" s="182"/>
      <c r="L459" s="200"/>
      <c r="M459" s="150"/>
      <c r="O459" s="184"/>
    </row>
    <row r="460" spans="1:15" ht="15" customHeight="1" thickBot="1" x14ac:dyDescent="0.25">
      <c r="A460" s="118" t="str">
        <f>$A$67</f>
        <v>Lead</v>
      </c>
      <c r="B460" s="177" t="str">
        <f t="shared" si="29"/>
        <v xml:space="preserve">      -</v>
      </c>
      <c r="C460" s="227" t="str">
        <f>IF($D$6=0,"      -",0.5)</f>
        <v xml:space="preserve">      -</v>
      </c>
      <c r="D460" s="232" t="s">
        <v>342</v>
      </c>
      <c r="E460" s="233" t="str">
        <f>IF($D$6=0,"      -",IF(D460="Removal Prior to Nitrification",'Inhibition Removals'!AD50,IF(D460="Removal Prior to Activated Sludge",'Inhibition Removals'!AB48,IF(D460="Removal Prior to Trickling Filter",'Inhibition Removals'!AC49,IF(D460="Default (Through Primary)",57,IF(D460="Default (Through Act. Sludge)",61,IF(D460="Default (Through Trick. Fil.)",55,G460)))))))</f>
        <v xml:space="preserve">      -</v>
      </c>
      <c r="F460" s="180" t="str">
        <f t="shared" si="30"/>
        <v xml:space="preserve">      -</v>
      </c>
      <c r="G460" s="231"/>
      <c r="H460" s="150"/>
      <c r="I460" s="182"/>
      <c r="J460" s="182"/>
      <c r="K460" s="182"/>
      <c r="L460" s="200"/>
      <c r="M460" s="150"/>
      <c r="O460" s="184"/>
    </row>
    <row r="461" spans="1:15" ht="15" customHeight="1" thickBot="1" x14ac:dyDescent="0.25">
      <c r="A461" s="118" t="str">
        <f>$A$68</f>
        <v>Mercury</v>
      </c>
      <c r="B461" s="177" t="str">
        <f t="shared" si="29"/>
        <v xml:space="preserve">      -</v>
      </c>
      <c r="C461" s="244"/>
      <c r="D461" s="232" t="s">
        <v>342</v>
      </c>
      <c r="E461" s="233" t="str">
        <f>IF($D$6=0,"      -",IF(C461="","      -",IF(D461="Removal Prior to Nitrification",'Inhibition Removals'!AI50, IF(D461="Removal Prior to Activated Sludge",'Inhibition Removals'!AG48,IF(D461="Removal Prior to Trickling Filter",'Inhibition Removals'!AH49,IF(D461="Default (Through Primary)",10,IF(D461="Default (Through Act. Sludge)",60,IF(D461="Default (Through Trick. Fil.)",50,G461))))))))</f>
        <v xml:space="preserve">      -</v>
      </c>
      <c r="F461" s="180" t="str">
        <f t="shared" si="30"/>
        <v xml:space="preserve">      -</v>
      </c>
      <c r="G461" s="231"/>
      <c r="H461" s="150"/>
      <c r="I461" s="182"/>
      <c r="J461" s="182"/>
      <c r="K461" s="182"/>
      <c r="L461" s="200"/>
      <c r="M461" s="150"/>
      <c r="O461" s="184"/>
    </row>
    <row r="462" spans="1:15" ht="15" customHeight="1" thickBot="1" x14ac:dyDescent="0.25">
      <c r="A462" s="118" t="str">
        <f>$A$69</f>
        <v>Molybdenum</v>
      </c>
      <c r="B462" s="177" t="str">
        <f t="shared" si="29"/>
        <v xml:space="preserve">      -</v>
      </c>
      <c r="C462" s="244"/>
      <c r="D462" s="349" t="s">
        <v>341</v>
      </c>
      <c r="E462" s="229" t="str">
        <f>IF(OR($D$6=0,C462=""),"      -",IF(D462="Removal Prior to Nitrification",'Inhibition Removals'!AN50,IF(D462="Removal Prior to Activated Sludge",'Inhibition Removals'!AL48,IF(D462="Removal Prior to Trickling Filter",'Inhibition Removals'!AM49,G462))))</f>
        <v xml:space="preserve">      -</v>
      </c>
      <c r="F462" s="180" t="str">
        <f t="shared" si="30"/>
        <v xml:space="preserve">      -</v>
      </c>
      <c r="G462" s="231"/>
      <c r="H462" s="150"/>
      <c r="I462" s="182"/>
      <c r="J462" s="182"/>
      <c r="K462" s="182"/>
      <c r="L462" s="200"/>
      <c r="M462" s="150"/>
      <c r="O462" s="184"/>
    </row>
    <row r="463" spans="1:15" ht="15" customHeight="1" thickBot="1" x14ac:dyDescent="0.25">
      <c r="A463" s="118" t="str">
        <f>$A$70</f>
        <v>Nickel</v>
      </c>
      <c r="B463" s="177" t="str">
        <f t="shared" si="29"/>
        <v xml:space="preserve">      -</v>
      </c>
      <c r="C463" s="227" t="str">
        <f>IF($D$6=0,"      -",0.25)</f>
        <v xml:space="preserve">      -</v>
      </c>
      <c r="D463" s="232" t="s">
        <v>342</v>
      </c>
      <c r="E463" s="233" t="str">
        <f>IF($D$6=0,"      -",IF(D463="Removal Prior to Nitrification",'Inhibition Removals'!AS50,IF(D463="Removal Prior to Activated Sludge",'Inhibition Removals'!AQ48,IF(D463="Removal Prior to Trickling Filter",'Inhibition Removals'!AR49,IF(D463="Default (Through Primary)",14,IF(D463="Default (Through Act. Sludge)",42,IF(D463="Default (Through Trick. Fil.)",29,G463)))))))</f>
        <v xml:space="preserve">      -</v>
      </c>
      <c r="F463" s="180" t="str">
        <f t="shared" si="30"/>
        <v xml:space="preserve">      -</v>
      </c>
      <c r="G463" s="231"/>
      <c r="H463" s="150"/>
      <c r="I463" s="182"/>
      <c r="J463" s="182"/>
      <c r="K463" s="182"/>
      <c r="L463" s="200"/>
      <c r="M463" s="150"/>
      <c r="O463" s="184"/>
    </row>
    <row r="464" spans="1:15" ht="15" customHeight="1" thickBot="1" x14ac:dyDescent="0.25">
      <c r="A464" s="118" t="str">
        <f>$A$71</f>
        <v>Selenium</v>
      </c>
      <c r="B464" s="177" t="str">
        <f t="shared" si="29"/>
        <v xml:space="preserve">      -</v>
      </c>
      <c r="C464" s="244"/>
      <c r="D464" s="232" t="s">
        <v>341</v>
      </c>
      <c r="E464" s="233" t="str">
        <f>IF($D$6=0,"      -",IF(D464="Removal Prior to Nitrification",'Inhibition Removals'!AX50,IF(D464="Removal Prior to Activated Sludge",'Inhibition Removals'!AV48,IF(D464="Removal Prior to Trickling Filter",'Inhibition Removals'!AW49,IF(C464="","      -",IF(D464="Default (Through Act. Sludge)",50,G464))))))</f>
        <v xml:space="preserve">      -</v>
      </c>
      <c r="F464" s="180" t="str">
        <f t="shared" si="30"/>
        <v xml:space="preserve">      -</v>
      </c>
      <c r="G464" s="231"/>
      <c r="H464" s="150"/>
      <c r="I464" s="182"/>
      <c r="J464" s="182"/>
      <c r="K464" s="182"/>
      <c r="L464" s="200"/>
      <c r="M464" s="150"/>
      <c r="O464" s="184"/>
    </row>
    <row r="465" spans="1:15" ht="15" customHeight="1" thickBot="1" x14ac:dyDescent="0.25">
      <c r="A465" s="118" t="str">
        <f>$A$72</f>
        <v>Silver</v>
      </c>
      <c r="B465" s="177" t="str">
        <f t="shared" si="29"/>
        <v xml:space="preserve">      -</v>
      </c>
      <c r="C465" s="244"/>
      <c r="D465" s="232" t="s">
        <v>342</v>
      </c>
      <c r="E465" s="233" t="str">
        <f>IF($D$6=0,"      -",IF(C465="","      ",IF(D465="Removal Prior to Nitrification",'Inhibition Removals'!BC50,IF(D465="Removal Prior to Activated Sludge",'Inhibition Removals'!BA48,IF(D465="Removal Prior to Trickling Filter",'Inhibition Removals'!BB49,IF(D465="Default (Through Primary)",20,IF(D465="Default (Through Act. Sludge)",75,IF(D465="Default (Through Trick. Fil.)",66,G465))))))))</f>
        <v xml:space="preserve">      -</v>
      </c>
      <c r="F465" s="180" t="str">
        <f t="shared" si="30"/>
        <v xml:space="preserve">      -</v>
      </c>
      <c r="G465" s="231"/>
      <c r="H465" s="150"/>
      <c r="I465" s="182"/>
      <c r="J465" s="182"/>
      <c r="K465" s="182"/>
      <c r="L465" s="200"/>
      <c r="M465" s="150"/>
      <c r="O465" s="184"/>
    </row>
    <row r="466" spans="1:15" ht="15" customHeight="1" thickBot="1" x14ac:dyDescent="0.25">
      <c r="A466" s="118" t="str">
        <f>$A$73</f>
        <v>Zinc</v>
      </c>
      <c r="B466" s="177" t="str">
        <f t="shared" si="29"/>
        <v xml:space="preserve">      -</v>
      </c>
      <c r="C466" s="227" t="str">
        <f>IF($D$6=0,"      -",0.08)</f>
        <v xml:space="preserve">      -</v>
      </c>
      <c r="D466" s="232" t="s">
        <v>342</v>
      </c>
      <c r="E466" s="233" t="str">
        <f>IF($D$6=0,"      -",IF(D466="Removal Prior to Nitrification",'Inhibition Removals'!BH50,IF(D466="Removal Prior to Activated Sludge",'Inhibition Removals'!BF48,IF(D466="Removal Prior to Trickling Filter",'Inhibition Removals'!BG49,IF(D466="Default (Through Primary)",27,IF(D466="Default (Through Act. Sludge)",79,IF(D466="Default (Through Trick. Fil.)",67,G466)))))))</f>
        <v xml:space="preserve">      -</v>
      </c>
      <c r="F466" s="180" t="str">
        <f t="shared" si="30"/>
        <v xml:space="preserve">      -</v>
      </c>
      <c r="G466" s="231"/>
      <c r="H466" s="150"/>
      <c r="I466" s="182"/>
      <c r="J466" s="182"/>
      <c r="K466" s="182"/>
      <c r="L466" s="200"/>
      <c r="M466" s="150"/>
    </row>
    <row r="467" spans="1:15" ht="15" customHeight="1" thickBot="1" x14ac:dyDescent="0.25">
      <c r="A467" s="119" t="str">
        <f>$A$74</f>
        <v>Ammonia</v>
      </c>
      <c r="B467" s="177" t="str">
        <f t="shared" si="29"/>
        <v xml:space="preserve">      -</v>
      </c>
      <c r="C467" s="244"/>
      <c r="D467" s="349" t="s">
        <v>341</v>
      </c>
      <c r="E467" s="229" t="str">
        <f>IF(OR($D$6=0,C467=""),"      -",IF(D467="Removal Prior to Nitrification",'Inhibition Removals'!BM50,IF(D467="Removal Prior to Activated Sludge",'Inhibition Removals'!BK48,IF(D467="Removal Prior to Trickling Filter",'Inhibition Removals'!BL49,G467))))</f>
        <v xml:space="preserve">      -</v>
      </c>
      <c r="F467" s="180" t="str">
        <f t="shared" si="30"/>
        <v xml:space="preserve">      -</v>
      </c>
      <c r="G467" s="231"/>
      <c r="H467" s="150"/>
      <c r="I467" s="182"/>
      <c r="J467" s="182"/>
      <c r="K467" s="182"/>
      <c r="L467" s="200"/>
      <c r="M467" s="150"/>
    </row>
    <row r="468" spans="1:15" ht="15" customHeight="1" thickBot="1" x14ac:dyDescent="0.25">
      <c r="A468" s="119" t="str">
        <f>$A$75</f>
        <v>BOD</v>
      </c>
      <c r="B468" s="186" t="str">
        <f t="shared" si="29"/>
        <v xml:space="preserve">      -</v>
      </c>
      <c r="C468" s="187"/>
      <c r="D468" s="245" t="s">
        <v>341</v>
      </c>
      <c r="E468" s="237" t="str">
        <f>IF(OR($D$6=0,C468=""),"      -",IF(D468="Removal Prior to Nitrification",'Inhibition Removals'!BR50,IF(D468="Removal Prior to Activated Sludge",'Inhibition Removals'!BP48,IF(D468="Removal Prior to Trickling Filter",'Inhibition Removals'!BQ49,G468))))</f>
        <v xml:space="preserve">      -</v>
      </c>
      <c r="F468" s="190" t="str">
        <f t="shared" si="30"/>
        <v xml:space="preserve">      -</v>
      </c>
      <c r="G468" s="239"/>
      <c r="H468" s="150"/>
      <c r="I468" s="182"/>
      <c r="J468" s="182"/>
      <c r="K468" s="182"/>
      <c r="L468" s="200"/>
      <c r="M468" s="150"/>
    </row>
    <row r="469" spans="1:15" ht="15" customHeight="1" thickBot="1" x14ac:dyDescent="0.25">
      <c r="A469" s="119" t="str">
        <f>$A$76</f>
        <v>TSS</v>
      </c>
      <c r="B469" s="186" t="str">
        <f t="shared" si="29"/>
        <v xml:space="preserve">      -</v>
      </c>
      <c r="C469" s="187"/>
      <c r="D469" s="245" t="s">
        <v>341</v>
      </c>
      <c r="E469" s="237" t="str">
        <f>IF(OR($D$6=0,C469=""),"      -",IF(D469="Removal Prior to Nitrification",'Inhibition Removals'!BW50,IF(D469="Removal Prior to Activated Sludge",'Inhibition Removals'!BU48,IF(D469="Removal Prior to Trickling Filter",'Inhibition Removals'!BV49,G469))))</f>
        <v xml:space="preserve">      -</v>
      </c>
      <c r="F469" s="190" t="str">
        <f t="shared" si="30"/>
        <v xml:space="preserve">      -</v>
      </c>
      <c r="G469" s="239"/>
      <c r="H469" s="150"/>
      <c r="I469" s="182"/>
      <c r="J469" s="182"/>
      <c r="K469" s="182"/>
      <c r="L469" s="200"/>
      <c r="M469" s="150"/>
    </row>
    <row r="470" spans="1:15" ht="15" customHeight="1" thickBot="1" x14ac:dyDescent="0.25">
      <c r="A470" s="119" t="str">
        <f>$A$77</f>
        <v>Phosphorus (T)</v>
      </c>
      <c r="B470" s="387" t="str">
        <f t="shared" si="29"/>
        <v xml:space="preserve">      -</v>
      </c>
      <c r="C470" s="244"/>
      <c r="D470" s="349" t="s">
        <v>341</v>
      </c>
      <c r="E470" s="393" t="str">
        <f>IF(OR($D$6=0,C470=""),"      -",IF(D470="Removal Prior to Nitrification",'Inhibition Removals'!CB50,IF(D470="Removal Prior to Activated Sludge",'Inhibition Removals'!BZ48,IF(D470="Removal Prior to Trickling Filter",'Inhibition Removals'!CA49,G470))))</f>
        <v xml:space="preserve">      -</v>
      </c>
      <c r="F470" s="390" t="str">
        <f t="shared" si="30"/>
        <v xml:space="preserve">      -</v>
      </c>
      <c r="G470" s="231"/>
      <c r="H470" s="150"/>
      <c r="I470" s="182"/>
      <c r="J470" s="182"/>
      <c r="K470" s="182"/>
      <c r="L470" s="200"/>
      <c r="M470" s="150"/>
    </row>
    <row r="471" spans="1:15" ht="15" customHeight="1" thickBot="1" x14ac:dyDescent="0.25">
      <c r="A471" s="118" t="str">
        <f>$A$78</f>
        <v>Nitrogen (T)</v>
      </c>
      <c r="B471" s="387" t="str">
        <f t="shared" si="29"/>
        <v xml:space="preserve">      -</v>
      </c>
      <c r="C471" s="234"/>
      <c r="D471" s="349" t="s">
        <v>341</v>
      </c>
      <c r="E471" s="393" t="str">
        <f>IF(OR($D$6=0,C471=""),"      -",IF(D471="Removal Prior to Nitrification",'Inhibition Removals'!CG50,IF(D471="Removal Prior to Activated Sludge",'Inhibition Removals'!CE48,IF(D471="Removal Prior to Trickling Filter",'Inhibition Removals'!CF49,G471))))</f>
        <v xml:space="preserve">      -</v>
      </c>
      <c r="F471" s="390" t="str">
        <f t="shared" si="30"/>
        <v xml:space="preserve">      -</v>
      </c>
      <c r="G471" s="231"/>
      <c r="H471" s="150"/>
      <c r="I471" s="182"/>
      <c r="J471" s="182"/>
      <c r="K471" s="182"/>
      <c r="L471" s="200"/>
      <c r="M471" s="150"/>
    </row>
    <row r="472" spans="1:15" ht="15" customHeight="1" thickBot="1" x14ac:dyDescent="0.25">
      <c r="A472" s="118" t="str">
        <f>$A$79</f>
        <v>Beryllium</v>
      </c>
      <c r="B472" s="177" t="str">
        <f t="shared" si="29"/>
        <v xml:space="preserve">      -</v>
      </c>
      <c r="C472" s="178"/>
      <c r="D472" s="349" t="s">
        <v>341</v>
      </c>
      <c r="E472" s="229" t="str">
        <f>IF(OR($D$6=0,C472=""),"      -",IF(D472="Removal Prior to Nitrification",'Inhibition Removals'!CL50,IF(D472="Removal Prior to Activated Sludge",'Inhibition Removals'!CJ48,IF(D472="Removal Prior to Trickling Filter",'Inhibition Removals'!CK49,G472))))</f>
        <v xml:space="preserve">      -</v>
      </c>
      <c r="F472" s="180" t="str">
        <f t="shared" si="30"/>
        <v xml:space="preserve">      -</v>
      </c>
      <c r="G472" s="231"/>
      <c r="H472" s="150"/>
      <c r="I472" s="182"/>
      <c r="J472" s="182"/>
      <c r="K472" s="182"/>
      <c r="L472" s="200"/>
      <c r="M472" s="150"/>
    </row>
    <row r="473" spans="1:15" ht="15" customHeight="1" thickBot="1" x14ac:dyDescent="0.25">
      <c r="A473" s="118" t="str">
        <f>IF($A$80="","",$A$80)</f>
        <v/>
      </c>
      <c r="B473" s="177" t="str">
        <f t="shared" si="29"/>
        <v xml:space="preserve">      -</v>
      </c>
      <c r="C473" s="178"/>
      <c r="D473" s="349" t="s">
        <v>341</v>
      </c>
      <c r="E473" s="229" t="str">
        <f>IF(OR($D$6=0,C473=""),"      -",IF(D473="Removal Prior to Nitrification",'Inhibition Removals'!CQ50,IF(D473="Removal Prior to Activated Sludge",'Inhibition Removals'!CO48,IF(D473="Removal Prior to Trickling Filter",'Inhibition Removals'!CP49,G473))))</f>
        <v xml:space="preserve">      -</v>
      </c>
      <c r="F473" s="180" t="str">
        <f t="shared" si="30"/>
        <v xml:space="preserve">      -</v>
      </c>
      <c r="G473" s="231"/>
      <c r="H473" s="150"/>
      <c r="I473" s="182"/>
      <c r="J473" s="182"/>
      <c r="K473" s="182"/>
      <c r="L473" s="200"/>
      <c r="M473" s="150"/>
    </row>
    <row r="474" spans="1:15" ht="15" customHeight="1" thickBot="1" x14ac:dyDescent="0.25">
      <c r="A474" s="118" t="str">
        <f>IF($A$81="","",$A$81)</f>
        <v/>
      </c>
      <c r="B474" s="177" t="str">
        <f t="shared" si="29"/>
        <v xml:space="preserve">      -</v>
      </c>
      <c r="C474" s="178"/>
      <c r="D474" s="349" t="s">
        <v>341</v>
      </c>
      <c r="E474" s="229" t="str">
        <f>IF(OR($D$6=0,C474=""),"      -",IF(D474="Removal Prior to Nitrification",'Inhibition Removals'!CV50,IF(D474="Removal Prior to Activated Sludge",'Inhibition Removals'!CT48,IF(D474="Removal Prior to Trickling Filter",'Inhibition Removals'!CU49,G474))))</f>
        <v xml:space="preserve">      -</v>
      </c>
      <c r="F474" s="180" t="str">
        <f t="shared" si="30"/>
        <v xml:space="preserve">      -</v>
      </c>
      <c r="G474" s="231"/>
      <c r="H474" s="150"/>
      <c r="I474" s="182"/>
      <c r="J474" s="182"/>
      <c r="K474" s="182"/>
      <c r="L474" s="200"/>
      <c r="M474" s="150"/>
    </row>
    <row r="475" spans="1:15" ht="15" customHeight="1" thickBot="1" x14ac:dyDescent="0.25">
      <c r="A475" s="118" t="str">
        <f>IF($A$82="","",$A$82)</f>
        <v/>
      </c>
      <c r="B475" s="177" t="str">
        <f t="shared" si="29"/>
        <v xml:space="preserve">      -</v>
      </c>
      <c r="C475" s="178"/>
      <c r="D475" s="349" t="s">
        <v>341</v>
      </c>
      <c r="E475" s="229" t="str">
        <f>IF(OR($D$6=0,C475=""),"      -",IF(D475="Removal Prior to Nitrification",'Inhibition Removals'!DA50,IF(D475="Removal Prior to Activated Sludge",'Inhibition Removals'!CY48,IF(D475="Removal Prior to Trickling Filter",'Inhibition Removals'!CZ49,G475))))</f>
        <v xml:space="preserve">      -</v>
      </c>
      <c r="F475" s="180" t="str">
        <f t="shared" si="30"/>
        <v xml:space="preserve">      -</v>
      </c>
      <c r="G475" s="231"/>
      <c r="H475" s="150"/>
      <c r="I475" s="182"/>
      <c r="J475" s="182"/>
      <c r="K475" s="182"/>
      <c r="L475" s="200"/>
      <c r="M475" s="150"/>
    </row>
    <row r="476" spans="1:15" ht="15" customHeight="1" thickBot="1" x14ac:dyDescent="0.25">
      <c r="A476" s="118" t="str">
        <f>IF($A$83="","",$A$83)</f>
        <v/>
      </c>
      <c r="B476" s="177" t="str">
        <f t="shared" si="29"/>
        <v xml:space="preserve">      -</v>
      </c>
      <c r="C476" s="178"/>
      <c r="D476" s="349" t="s">
        <v>341</v>
      </c>
      <c r="E476" s="229" t="str">
        <f>IF(OR($D$6=0,C476=""),"      -",IF(D476="Removal Prior to Nitrification",'Inhibition Removals'!DF50,IF(D476="Removal Prior to Activated Sludge",'Inhibition Removals'!DD48,IF(D476="Removal Prior to Trickling Filter",'Inhibition Removals'!DE49,G476))))</f>
        <v xml:space="preserve">      -</v>
      </c>
      <c r="F476" s="180" t="str">
        <f t="shared" si="30"/>
        <v xml:space="preserve">      -</v>
      </c>
      <c r="G476" s="231"/>
      <c r="H476" s="150"/>
      <c r="I476" s="182"/>
      <c r="J476" s="182"/>
      <c r="K476" s="182"/>
      <c r="L476" s="200"/>
      <c r="M476" s="150"/>
    </row>
    <row r="477" spans="1:15" ht="15" customHeight="1" thickBot="1" x14ac:dyDescent="0.25">
      <c r="A477" s="118" t="str">
        <f>IF($A$84="","",$A$84)</f>
        <v/>
      </c>
      <c r="B477" s="177" t="str">
        <f t="shared" si="29"/>
        <v xml:space="preserve">      -</v>
      </c>
      <c r="C477" s="178"/>
      <c r="D477" s="349" t="s">
        <v>341</v>
      </c>
      <c r="E477" s="229" t="str">
        <f>IF(OR($D$6=0,C477=""),"      -",IF(D477="Removal Prior to Nitrification",'Inhibition Removals'!DK50,IF(D477="Removal Prior to Activated Sludge",'Inhibition Removals'!DI48,IF(D477="Removal Prior to Trickling Filter",'Inhibition Removals'!DJ49,G477))))</f>
        <v xml:space="preserve">      -</v>
      </c>
      <c r="F477" s="180" t="str">
        <f t="shared" si="30"/>
        <v xml:space="preserve">      -</v>
      </c>
      <c r="G477" s="231"/>
      <c r="H477" s="150"/>
      <c r="I477" s="182"/>
      <c r="J477" s="182"/>
      <c r="K477" s="182"/>
      <c r="L477" s="200"/>
      <c r="M477" s="150"/>
    </row>
    <row r="478" spans="1:15" ht="15" customHeight="1" thickBot="1" x14ac:dyDescent="0.25">
      <c r="A478" s="118" t="str">
        <f>IF($A$85="","",$A$85)</f>
        <v/>
      </c>
      <c r="B478" s="177" t="str">
        <f t="shared" si="29"/>
        <v xml:space="preserve">      -</v>
      </c>
      <c r="C478" s="178"/>
      <c r="D478" s="349" t="s">
        <v>341</v>
      </c>
      <c r="E478" s="229" t="str">
        <f>IF(OR($D$6=0,C478=""),"      -",IF(D478="Removal Prior to Nitrification",'Inhibition Removals'!DP50,IF(D478="Removal Prior to Activated Sludge",'Inhibition Removals'!DN48,IF(D478="Removal Prior to Trickling Filter",'Inhibition Removals'!DO49,G478))))</f>
        <v xml:space="preserve">      -</v>
      </c>
      <c r="F478" s="180" t="str">
        <f t="shared" si="30"/>
        <v xml:space="preserve">      -</v>
      </c>
      <c r="G478" s="231"/>
      <c r="H478" s="150"/>
      <c r="I478" s="182"/>
      <c r="J478" s="182"/>
      <c r="K478" s="182"/>
      <c r="L478" s="200"/>
      <c r="M478" s="150"/>
    </row>
    <row r="479" spans="1:15" ht="15" customHeight="1" thickBot="1" x14ac:dyDescent="0.25">
      <c r="A479" s="118" t="str">
        <f>IF($A$86="","",$A$86)</f>
        <v/>
      </c>
      <c r="B479" s="177" t="str">
        <f t="shared" si="29"/>
        <v xml:space="preserve">      -</v>
      </c>
      <c r="C479" s="178"/>
      <c r="D479" s="349" t="s">
        <v>341</v>
      </c>
      <c r="E479" s="229" t="str">
        <f>IF(OR($D$6=0,C479=""),"      -",IF(D479="Removal Prior to Nitrification",'Inhibition Removals'!DU50,IF(D479="Removal Prior to Activated Sludge",'Inhibition Removals'!DS48,IF(D479="Removal Prior to Trickling Filter",'Inhibition Removals'!DT49,G479))))</f>
        <v xml:space="preserve">      -</v>
      </c>
      <c r="F479" s="180" t="str">
        <f t="shared" si="30"/>
        <v xml:space="preserve">      -</v>
      </c>
      <c r="G479" s="231"/>
      <c r="H479" s="150"/>
      <c r="I479" s="182"/>
      <c r="J479" s="182"/>
      <c r="K479" s="182"/>
      <c r="L479" s="200"/>
      <c r="M479" s="150"/>
    </row>
    <row r="480" spans="1:15" ht="15" customHeight="1" thickBot="1" x14ac:dyDescent="0.25">
      <c r="A480" s="118" t="str">
        <f>IF($A$87="","",$A$87)</f>
        <v/>
      </c>
      <c r="B480" s="177" t="str">
        <f t="shared" si="29"/>
        <v xml:space="preserve">      -</v>
      </c>
      <c r="C480" s="178"/>
      <c r="D480" s="349" t="s">
        <v>341</v>
      </c>
      <c r="E480" s="229" t="str">
        <f>IF(OR($D$6=0,C480=""),"      -",IF(D480="Removal Prior to Nitrification",'Inhibition Removals'!DZ50,IF(D480="Removal Prior to Activated Sludge",'Inhibition Removals'!DX48,IF(D480="Removal Prior to Trickling Filter",'Inhibition Removals'!DY49,G480))))</f>
        <v xml:space="preserve">      -</v>
      </c>
      <c r="F480" s="180" t="str">
        <f t="shared" si="30"/>
        <v xml:space="preserve">      -</v>
      </c>
      <c r="G480" s="231"/>
      <c r="H480" s="150"/>
      <c r="I480" s="182"/>
      <c r="J480" s="182"/>
      <c r="K480" s="182"/>
      <c r="L480" s="200"/>
      <c r="M480" s="150"/>
    </row>
    <row r="481" spans="1:13" ht="15" customHeight="1" thickBot="1" x14ac:dyDescent="0.25">
      <c r="A481" s="118" t="str">
        <f>IF($A$88="","",$A$88)</f>
        <v/>
      </c>
      <c r="B481" s="177" t="str">
        <f t="shared" si="29"/>
        <v xml:space="preserve">      -</v>
      </c>
      <c r="C481" s="178"/>
      <c r="D481" s="349" t="s">
        <v>341</v>
      </c>
      <c r="E481" s="229" t="str">
        <f>IF(OR($D$6=0,C481=""),"      -",IF(D481="Removal Prior to Nitrification",'Inhibition Removals'!EE50,IF(D481="Removal Prior to Activated Sludge",'Inhibition Removals'!EC48,IF(D481="Removal Prior to Trickling Filter",'Inhibition Removals'!ED49,G481))))</f>
        <v xml:space="preserve">      -</v>
      </c>
      <c r="F481" s="180" t="str">
        <f t="shared" si="30"/>
        <v xml:space="preserve">      -</v>
      </c>
      <c r="G481" s="231"/>
      <c r="H481" s="150"/>
      <c r="I481" s="182"/>
      <c r="J481" s="182"/>
      <c r="K481" s="182"/>
      <c r="L481" s="200"/>
      <c r="M481" s="150"/>
    </row>
    <row r="482" spans="1:13" ht="15" customHeight="1" thickBot="1" x14ac:dyDescent="0.25">
      <c r="A482" s="118" t="str">
        <f>IF($A$89="","",$A$89)</f>
        <v/>
      </c>
      <c r="B482" s="177" t="str">
        <f t="shared" si="29"/>
        <v xml:space="preserve">      -</v>
      </c>
      <c r="C482" s="178"/>
      <c r="D482" s="349" t="s">
        <v>341</v>
      </c>
      <c r="E482" s="229" t="str">
        <f>IF(OR($D$6=0,C482=""),"      -",IF(D482="Removal Prior to Nitrification",'Inhibition Removals'!EJ50,IF(D482="Removal Prior to Activated Sludge",'Inhibition Removals'!EH48,IF(D482="Removal Prior to Trickling Filter",'Inhibition Removals'!EI49,G482))))</f>
        <v xml:space="preserve">      -</v>
      </c>
      <c r="F482" s="180" t="str">
        <f t="shared" si="30"/>
        <v xml:space="preserve">      -</v>
      </c>
      <c r="G482" s="231"/>
      <c r="H482" s="150"/>
      <c r="I482" s="182"/>
      <c r="J482" s="182"/>
      <c r="K482" s="182"/>
      <c r="L482" s="200"/>
      <c r="M482" s="150"/>
    </row>
    <row r="483" spans="1:13" ht="15" customHeight="1" thickBot="1" x14ac:dyDescent="0.25">
      <c r="A483" s="118" t="str">
        <f>IF($A$90="","",$A$90)</f>
        <v/>
      </c>
      <c r="B483" s="177" t="str">
        <f t="shared" si="29"/>
        <v xml:space="preserve">      -</v>
      </c>
      <c r="C483" s="178"/>
      <c r="D483" s="349" t="s">
        <v>341</v>
      </c>
      <c r="E483" s="229" t="str">
        <f>IF(OR($D$6=0,C483=""),"      -",IF(D483="Removal Prior to Nitrification",'Inhibition Removals'!EO50,IF(D483="Removal Prior to Activated Sludge",'Inhibition Removals'!EM48,IF(D483="Removal Prior to Trickling Filter",'Inhibition Removals'!EN49,G483))))</f>
        <v xml:space="preserve">      -</v>
      </c>
      <c r="F483" s="180" t="str">
        <f t="shared" si="30"/>
        <v xml:space="preserve">      -</v>
      </c>
      <c r="G483" s="231"/>
      <c r="H483" s="150"/>
      <c r="I483" s="182"/>
      <c r="J483" s="182"/>
      <c r="K483" s="182"/>
      <c r="L483" s="200"/>
      <c r="M483" s="150"/>
    </row>
    <row r="484" spans="1:13" ht="15" customHeight="1" thickBot="1" x14ac:dyDescent="0.25">
      <c r="A484" s="118" t="str">
        <f>IF($A$91="","",$A$91)</f>
        <v/>
      </c>
      <c r="B484" s="177" t="str">
        <f t="shared" si="29"/>
        <v xml:space="preserve">      -</v>
      </c>
      <c r="C484" s="178"/>
      <c r="D484" s="349" t="s">
        <v>341</v>
      </c>
      <c r="E484" s="229" t="str">
        <f>IF(OR($D$6=0,C484=""),"      -",IF(D484="Removal Prior to Nitrification",'Inhibition Removals'!ET50,IF(D484="Removal Prior to Activated Sludge",'Inhibition Removals'!ER48,IF(D484="Removal Prior to Trickling Filter",'Inhibition Removals'!ES49,G484))))</f>
        <v xml:space="preserve">      -</v>
      </c>
      <c r="F484" s="180" t="str">
        <f t="shared" si="30"/>
        <v xml:space="preserve">      -</v>
      </c>
      <c r="G484" s="231"/>
      <c r="H484" s="150"/>
      <c r="I484" s="182"/>
      <c r="J484" s="182"/>
      <c r="K484" s="182"/>
      <c r="L484" s="200"/>
      <c r="M484" s="150"/>
    </row>
    <row r="485" spans="1:13" ht="15" customHeight="1" thickBot="1" x14ac:dyDescent="0.25">
      <c r="A485" s="118" t="str">
        <f>IF($A$92="","",$A$92)</f>
        <v/>
      </c>
      <c r="B485" s="177" t="str">
        <f t="shared" si="29"/>
        <v xml:space="preserve">      -</v>
      </c>
      <c r="C485" s="178"/>
      <c r="D485" s="349" t="s">
        <v>341</v>
      </c>
      <c r="E485" s="229" t="str">
        <f>IF(OR($D$6=0,C485=""),"      -",IF(D485="Removal Prior to Nitrification",'Inhibition Removals'!EY50,IF(D485="Removal Prior to Activated Sludge",'Inhibition Removals'!EW48,IF(D485="Removal Prior to Trickling Filter",'Inhibition Removals'!EX49,G485))))</f>
        <v xml:space="preserve">      -</v>
      </c>
      <c r="F485" s="180" t="str">
        <f t="shared" si="30"/>
        <v xml:space="preserve">      -</v>
      </c>
      <c r="G485" s="231"/>
      <c r="H485" s="150"/>
      <c r="I485" s="182"/>
      <c r="J485" s="182"/>
      <c r="K485" s="182"/>
      <c r="L485" s="200"/>
      <c r="M485" s="150"/>
    </row>
    <row r="486" spans="1:13" ht="15" customHeight="1" thickBot="1" x14ac:dyDescent="0.25">
      <c r="A486" s="118" t="str">
        <f>IF($A$93="","",$A$93)</f>
        <v/>
      </c>
      <c r="B486" s="177" t="str">
        <f t="shared" si="29"/>
        <v xml:space="preserve">      -</v>
      </c>
      <c r="C486" s="178"/>
      <c r="D486" s="349" t="s">
        <v>341</v>
      </c>
      <c r="E486" s="229" t="str">
        <f>IF(OR($D$6=0,C486=""),"      -",IF(D486="Removal Prior to Nitrification",'Inhibition Removals'!FD50,IF(D486="Removal Prior to Activated Sludge",'Inhibition Removals'!FB48,IF(D486="Removal Prior to Trickling Filter",'Inhibition Removals'!FC49,G486))))</f>
        <v xml:space="preserve">      -</v>
      </c>
      <c r="F486" s="180" t="str">
        <f t="shared" si="30"/>
        <v xml:space="preserve">      -</v>
      </c>
      <c r="G486" s="231"/>
      <c r="H486" s="150"/>
      <c r="I486" s="182"/>
      <c r="J486" s="182"/>
      <c r="K486" s="182"/>
      <c r="L486" s="200"/>
      <c r="M486" s="150"/>
    </row>
    <row r="487" spans="1:13" ht="15" customHeight="1" thickBot="1" x14ac:dyDescent="0.25">
      <c r="A487" s="118" t="str">
        <f>IF($A$94="","",$A$94)</f>
        <v/>
      </c>
      <c r="B487" s="177" t="str">
        <f t="shared" si="29"/>
        <v xml:space="preserve">      -</v>
      </c>
      <c r="C487" s="178"/>
      <c r="D487" s="349" t="s">
        <v>341</v>
      </c>
      <c r="E487" s="229" t="str">
        <f>IF(OR($D$6=0,C487=""),"      -",IF(D487="Removal Prior to Nitrification",'Inhibition Removals'!FI50,IF(D487="Removal Prior to Activated Sludge",'Inhibition Removals'!FG48,IF(D487="Removal Prior to Trickling Filter",'Inhibition Removals'!FH49,G487))))</f>
        <v xml:space="preserve">      -</v>
      </c>
      <c r="F487" s="180" t="str">
        <f t="shared" si="30"/>
        <v xml:space="preserve">      -</v>
      </c>
      <c r="G487" s="231"/>
      <c r="H487" s="150"/>
      <c r="I487" s="182"/>
      <c r="J487" s="182"/>
      <c r="K487" s="182"/>
      <c r="L487" s="200"/>
      <c r="M487" s="150"/>
    </row>
    <row r="488" spans="1:13" ht="15" customHeight="1" thickBot="1" x14ac:dyDescent="0.25">
      <c r="A488" s="118" t="str">
        <f>IF($A$95="","",$A$95)</f>
        <v/>
      </c>
      <c r="B488" s="177" t="str">
        <f t="shared" si="29"/>
        <v xml:space="preserve">      -</v>
      </c>
      <c r="C488" s="178"/>
      <c r="D488" s="349" t="s">
        <v>341</v>
      </c>
      <c r="E488" s="229" t="str">
        <f>IF(OR($D$6=0,C488=""),"      -",IF(D488="Removal Prior to Nitrification",'Inhibition Removals'!FN50,IF(D488="Removal Prior to Activated Sludge",'Inhibition Removals'!FL48,IF(D488="Removal Prior to Trickling Filter",'Inhibition Removals'!FM49,G488))))</f>
        <v xml:space="preserve">      -</v>
      </c>
      <c r="F488" s="180" t="str">
        <f t="shared" si="30"/>
        <v xml:space="preserve">      -</v>
      </c>
      <c r="G488" s="231"/>
      <c r="H488" s="150"/>
      <c r="I488" s="182"/>
      <c r="J488" s="182"/>
      <c r="K488" s="182"/>
      <c r="L488" s="200"/>
      <c r="M488" s="150"/>
    </row>
    <row r="489" spans="1:13" ht="15" customHeight="1" thickBot="1" x14ac:dyDescent="0.25">
      <c r="A489" s="118" t="str">
        <f>IF($A$96="","",$A$96)</f>
        <v/>
      </c>
      <c r="B489" s="177" t="str">
        <f t="shared" si="29"/>
        <v xml:space="preserve">      -</v>
      </c>
      <c r="C489" s="178"/>
      <c r="D489" s="349" t="s">
        <v>341</v>
      </c>
      <c r="E489" s="229" t="str">
        <f>IF(OR($D$6=0,C489=""),"      -",IF(D489="Removal Prior to Nitrification",'Inhibition Removals'!FS50,(IF(D489="Removal Prior to Activated Sludge",'Inhibition Removals'!FQ48,IF(D489="Removal Prior to Trickling Filter",'Inhibition Removals'!FR49,G489)))))</f>
        <v xml:space="preserve">      -</v>
      </c>
      <c r="F489" s="180" t="str">
        <f t="shared" si="30"/>
        <v xml:space="preserve">      -</v>
      </c>
      <c r="G489" s="231"/>
      <c r="H489" s="150"/>
      <c r="I489" s="182"/>
      <c r="J489" s="182"/>
      <c r="K489" s="182"/>
      <c r="L489" s="200"/>
      <c r="M489" s="150"/>
    </row>
    <row r="490" spans="1:13" ht="15" customHeight="1" thickBot="1" x14ac:dyDescent="0.25">
      <c r="A490" s="118" t="str">
        <f>IF($A$97="","",$A$97)</f>
        <v/>
      </c>
      <c r="B490" s="177" t="str">
        <f t="shared" si="29"/>
        <v xml:space="preserve">      -</v>
      </c>
      <c r="C490" s="178"/>
      <c r="D490" s="349" t="s">
        <v>341</v>
      </c>
      <c r="E490" s="229" t="str">
        <f>IF(OR($D$6=0,C490=""),"      -",IF(D490="Removal Prior to Nitrification",'Inhibition Removals'!FX50,IF(D490="Removal Prior to Activated Sludge",'Inhibition Removals'!FV48,IF(D490="Removal Prior to Trickling Filter",'Inhibition Removals'!FW49,G490))))</f>
        <v xml:space="preserve">      -</v>
      </c>
      <c r="F490" s="180" t="str">
        <f t="shared" si="30"/>
        <v xml:space="preserve">      -</v>
      </c>
      <c r="G490" s="231"/>
      <c r="H490" s="150"/>
      <c r="I490" s="182"/>
      <c r="J490" s="182"/>
      <c r="K490" s="182"/>
      <c r="L490" s="200"/>
      <c r="M490" s="150"/>
    </row>
    <row r="491" spans="1:13" ht="15" customHeight="1" thickBot="1" x14ac:dyDescent="0.25">
      <c r="A491" s="118" t="str">
        <f>IF($A$98="","",$A$98)</f>
        <v/>
      </c>
      <c r="B491" s="177" t="str">
        <f t="shared" si="29"/>
        <v xml:space="preserve">      -</v>
      </c>
      <c r="C491" s="178"/>
      <c r="D491" s="349" t="s">
        <v>341</v>
      </c>
      <c r="E491" s="229" t="str">
        <f>IF(OR($D$6=0,C491=""),"      -",IF(D491="Removal Prior to Nitrification",'Inhibition Removals'!GC50,IF(D491="Removal Prior to Activated Sludge",'Inhibition Removals'!GA48,IF(D491="Removal Prior to Trickling Filter",'Inhibition Removals'!GB49,G491))))</f>
        <v xml:space="preserve">      -</v>
      </c>
      <c r="F491" s="214" t="str">
        <f t="shared" si="30"/>
        <v xml:space="preserve">      -</v>
      </c>
      <c r="G491" s="231"/>
      <c r="H491" s="150"/>
      <c r="I491" s="182"/>
      <c r="J491" s="182"/>
      <c r="K491" s="182"/>
      <c r="L491" s="200"/>
      <c r="M491" s="150"/>
    </row>
    <row r="492" spans="1:13" ht="15" customHeight="1" x14ac:dyDescent="0.2">
      <c r="A492" s="196"/>
      <c r="B492" s="219"/>
      <c r="C492" s="167"/>
      <c r="D492" s="167"/>
      <c r="E492" s="167"/>
      <c r="F492" s="150"/>
      <c r="G492" s="150"/>
      <c r="H492" s="150"/>
      <c r="I492" s="150"/>
      <c r="J492" s="150"/>
      <c r="K492" s="150"/>
      <c r="L492" s="150"/>
    </row>
    <row r="493" spans="1:13" ht="15" customHeight="1" x14ac:dyDescent="0.2">
      <c r="A493" s="121" t="s">
        <v>0</v>
      </c>
      <c r="B493" s="184" t="s">
        <v>638</v>
      </c>
    </row>
    <row r="494" spans="1:13" ht="15" customHeight="1" x14ac:dyDescent="0.2">
      <c r="A494" s="121" t="s">
        <v>21</v>
      </c>
      <c r="B494" s="159" t="s">
        <v>213</v>
      </c>
    </row>
    <row r="495" spans="1:13" ht="15" customHeight="1" x14ac:dyDescent="0.2">
      <c r="A495" s="121" t="s">
        <v>641</v>
      </c>
      <c r="B495" s="184" t="s">
        <v>642</v>
      </c>
    </row>
    <row r="496" spans="1:13" ht="15" customHeight="1" x14ac:dyDescent="0.2">
      <c r="A496" s="121" t="s">
        <v>28</v>
      </c>
      <c r="B496" s="184" t="s">
        <v>668</v>
      </c>
    </row>
    <row r="497" spans="1:14" ht="15" customHeight="1" x14ac:dyDescent="0.2">
      <c r="A497" s="121" t="s">
        <v>465</v>
      </c>
      <c r="B497" s="184" t="s">
        <v>467</v>
      </c>
    </row>
    <row r="498" spans="1:14" ht="15" customHeight="1" x14ac:dyDescent="0.2">
      <c r="A498" s="121" t="s">
        <v>466</v>
      </c>
      <c r="B498" s="156" t="s">
        <v>123</v>
      </c>
    </row>
    <row r="499" spans="1:14" ht="15" customHeight="1" x14ac:dyDescent="0.2">
      <c r="A499" s="163">
        <v>8.34</v>
      </c>
      <c r="B499" s="156" t="s">
        <v>39</v>
      </c>
    </row>
    <row r="500" spans="1:14" ht="15" customHeight="1" x14ac:dyDescent="0.2">
      <c r="A500" s="156"/>
      <c r="B500" s="159"/>
    </row>
    <row r="501" spans="1:14" ht="15" customHeight="1" x14ac:dyDescent="0.2">
      <c r="A501" s="156"/>
      <c r="B501" s="156"/>
    </row>
    <row r="502" spans="1:14" ht="15" customHeight="1" x14ac:dyDescent="0.2">
      <c r="A502" s="156"/>
      <c r="B502" s="156"/>
    </row>
    <row r="503" spans="1:14" ht="15" customHeight="1" x14ac:dyDescent="0.2">
      <c r="B503" s="122" t="s">
        <v>503</v>
      </c>
    </row>
    <row r="504" spans="1:14" ht="15" customHeight="1" thickBot="1" x14ac:dyDescent="0.25"/>
    <row r="505" spans="1:14" ht="15" customHeight="1" x14ac:dyDescent="0.2">
      <c r="B505" s="166" t="s">
        <v>114</v>
      </c>
      <c r="C505" s="167"/>
      <c r="D505" s="167"/>
      <c r="E505" s="167"/>
      <c r="F505" s="136" t="s">
        <v>112</v>
      </c>
      <c r="G505" s="150"/>
      <c r="H505" s="150"/>
      <c r="I505" s="150"/>
      <c r="J505" s="150"/>
      <c r="K505" s="158"/>
      <c r="L505" s="150"/>
      <c r="M505" s="150"/>
    </row>
    <row r="506" spans="1:14" ht="15" customHeight="1" thickBot="1" x14ac:dyDescent="0.25">
      <c r="B506" s="169"/>
      <c r="F506" s="141" t="s">
        <v>113</v>
      </c>
      <c r="G506" s="150"/>
      <c r="H506" s="150"/>
      <c r="I506" s="150"/>
      <c r="J506" s="150"/>
      <c r="K506" s="150"/>
      <c r="L506" s="150"/>
      <c r="M506" s="150"/>
    </row>
    <row r="507" spans="1:14" ht="15" customHeight="1" x14ac:dyDescent="0.2">
      <c r="A507" s="172"/>
      <c r="B507" s="173" t="s">
        <v>34</v>
      </c>
      <c r="C507" s="173" t="s">
        <v>55</v>
      </c>
      <c r="D507" s="173" t="s">
        <v>88</v>
      </c>
      <c r="E507" s="173" t="s">
        <v>57</v>
      </c>
      <c r="F507" s="136" t="s">
        <v>40</v>
      </c>
      <c r="G507" s="158"/>
      <c r="H507" s="158"/>
      <c r="I507" s="150"/>
      <c r="J507" s="158"/>
      <c r="K507" s="158"/>
      <c r="L507" s="158"/>
      <c r="M507" s="158"/>
      <c r="N507" s="150"/>
    </row>
    <row r="508" spans="1:14" ht="15" customHeight="1" x14ac:dyDescent="0.2">
      <c r="A508" s="175" t="s">
        <v>7</v>
      </c>
      <c r="B508" s="175" t="s">
        <v>35</v>
      </c>
      <c r="C508" s="175" t="s">
        <v>56</v>
      </c>
      <c r="D508" s="175" t="s">
        <v>82</v>
      </c>
      <c r="E508" s="175" t="s">
        <v>58</v>
      </c>
      <c r="F508" s="139" t="s">
        <v>455</v>
      </c>
      <c r="G508" s="158"/>
      <c r="H508" s="158"/>
      <c r="I508" s="150"/>
      <c r="J508" s="158"/>
      <c r="K508" s="158"/>
      <c r="L508" s="158"/>
      <c r="M508" s="158"/>
      <c r="N508" s="150"/>
    </row>
    <row r="509" spans="1:14" ht="15" customHeight="1" x14ac:dyDescent="0.2">
      <c r="A509" s="169"/>
      <c r="B509" s="175" t="s">
        <v>36</v>
      </c>
      <c r="C509" s="175" t="s">
        <v>36</v>
      </c>
      <c r="D509" s="175" t="s">
        <v>68</v>
      </c>
      <c r="E509" s="175" t="s">
        <v>59</v>
      </c>
      <c r="F509" s="139" t="s">
        <v>43</v>
      </c>
      <c r="G509" s="158"/>
      <c r="H509" s="158"/>
      <c r="I509" s="150"/>
      <c r="J509" s="158"/>
      <c r="K509" s="158"/>
      <c r="L509" s="158"/>
      <c r="M509" s="158"/>
      <c r="N509" s="150"/>
    </row>
    <row r="510" spans="1:14" ht="15" customHeight="1" thickBot="1" x14ac:dyDescent="0.25">
      <c r="A510" s="169"/>
      <c r="B510" s="175" t="s">
        <v>37</v>
      </c>
      <c r="C510" s="175" t="s">
        <v>1</v>
      </c>
      <c r="D510" s="175" t="s">
        <v>78</v>
      </c>
      <c r="E510" s="175" t="s">
        <v>60</v>
      </c>
      <c r="F510" s="141" t="s">
        <v>468</v>
      </c>
      <c r="G510" s="158"/>
      <c r="H510" s="158"/>
      <c r="I510" s="150"/>
      <c r="J510" s="158"/>
      <c r="K510" s="158"/>
      <c r="L510" s="158"/>
      <c r="M510" s="158"/>
      <c r="N510" s="150"/>
    </row>
    <row r="511" spans="1:14" ht="15" customHeight="1" thickBot="1" x14ac:dyDescent="0.25">
      <c r="A511" s="118" t="str">
        <f>$A$62</f>
        <v>Arsenic</v>
      </c>
      <c r="B511" s="118" t="str">
        <f>IF($B$34="","      -",$B$34)</f>
        <v xml:space="preserve">      -</v>
      </c>
      <c r="C511" s="118" t="str">
        <f>IF($D$34="","      -",$D$34)</f>
        <v xml:space="preserve">      -</v>
      </c>
      <c r="D511" s="227" t="str">
        <f>IF($E$6=0,"      -",1.6)</f>
        <v xml:space="preserve">      -</v>
      </c>
      <c r="E511" s="199" t="str">
        <f>$E62</f>
        <v xml:space="preserve">      -</v>
      </c>
      <c r="F511" s="180" t="str">
        <f>IF(OR(B511="      -",C511="      -",D511="      -",D511="",E511=0,E511="      -"),"      -",(D511*8.34*C511)/(E511/100))</f>
        <v xml:space="preserve">      -</v>
      </c>
      <c r="G511" s="200"/>
      <c r="H511" s="201"/>
      <c r="I511" s="150"/>
      <c r="J511" s="182"/>
      <c r="K511" s="182"/>
      <c r="L511" s="182"/>
      <c r="M511" s="200"/>
      <c r="N511" s="150"/>
    </row>
    <row r="512" spans="1:14" ht="15" customHeight="1" thickBot="1" x14ac:dyDescent="0.25">
      <c r="A512" s="118" t="str">
        <f>$A$63</f>
        <v>Cadmium</v>
      </c>
      <c r="B512" s="118" t="str">
        <f>IF($B$34="","      -",$B$34)</f>
        <v xml:space="preserve">      -</v>
      </c>
      <c r="C512" s="118" t="str">
        <f>IF($D$34="","      -",$D$34)</f>
        <v xml:space="preserve">      -</v>
      </c>
      <c r="D512" s="227" t="str">
        <f>IF($E$6=0,"      -",20)</f>
        <v xml:space="preserve">      -</v>
      </c>
      <c r="E512" s="199" t="str">
        <f>$E63</f>
        <v xml:space="preserve">      -</v>
      </c>
      <c r="F512" s="180" t="str">
        <f t="shared" ref="F512:F547" si="31">IF(OR(B512="      -",C512="      -",D512="      -",D512="",E512=0,E512="      -"),"      -",(D512*8.34*C512)/(E512/100))</f>
        <v xml:space="preserve">      -</v>
      </c>
      <c r="G512" s="200"/>
      <c r="H512" s="201"/>
      <c r="I512" s="150"/>
      <c r="J512" s="182"/>
      <c r="K512" s="182"/>
      <c r="L512" s="182"/>
      <c r="M512" s="200"/>
      <c r="N512" s="150"/>
    </row>
    <row r="513" spans="1:14" ht="15" customHeight="1" thickBot="1" x14ac:dyDescent="0.25">
      <c r="A513" s="118" t="str">
        <f>$A$64</f>
        <v>Chromium</v>
      </c>
      <c r="B513" s="118" t="str">
        <f>IF($B$34="","      -",$B$34)</f>
        <v xml:space="preserve">      -</v>
      </c>
      <c r="C513" s="118" t="str">
        <f>IF($D$34="","      -",$D$34)</f>
        <v xml:space="preserve">      -</v>
      </c>
      <c r="D513" s="227" t="str">
        <f>IF($E$6=0,"      -",130)</f>
        <v xml:space="preserve">      -</v>
      </c>
      <c r="E513" s="199" t="str">
        <f>$E64</f>
        <v xml:space="preserve">      -</v>
      </c>
      <c r="F513" s="180" t="str">
        <f t="shared" si="31"/>
        <v xml:space="preserve">      -</v>
      </c>
      <c r="G513" s="200"/>
      <c r="H513" s="201"/>
      <c r="I513" s="150"/>
      <c r="J513" s="182"/>
      <c r="K513" s="182"/>
      <c r="L513" s="182"/>
      <c r="M513" s="200"/>
      <c r="N513" s="150"/>
    </row>
    <row r="514" spans="1:14" ht="15" customHeight="1" thickBot="1" x14ac:dyDescent="0.25">
      <c r="A514" s="118" t="str">
        <f>$A$65</f>
        <v>Copper</v>
      </c>
      <c r="B514" s="118" t="str">
        <f>IF($B$34="","      -",$B$34)</f>
        <v xml:space="preserve">      -</v>
      </c>
      <c r="C514" s="118" t="str">
        <f>IF($D$34="","      -",$D$34)</f>
        <v xml:space="preserve">      -</v>
      </c>
      <c r="D514" s="227" t="str">
        <f>IF($E$6=0,"      -",40)</f>
        <v xml:space="preserve">      -</v>
      </c>
      <c r="E514" s="199" t="str">
        <f>$E65</f>
        <v xml:space="preserve">      -</v>
      </c>
      <c r="F514" s="180" t="str">
        <f t="shared" si="31"/>
        <v xml:space="preserve">      -</v>
      </c>
      <c r="G514" s="200"/>
      <c r="H514" s="201"/>
      <c r="I514" s="150"/>
      <c r="J514" s="182"/>
      <c r="K514" s="182"/>
      <c r="L514" s="182"/>
      <c r="M514" s="200"/>
      <c r="N514" s="150"/>
    </row>
    <row r="515" spans="1:14" ht="15" customHeight="1" thickBot="1" x14ac:dyDescent="0.25">
      <c r="A515" s="118" t="str">
        <f>$A$66</f>
        <v>Cyanide</v>
      </c>
      <c r="B515" s="246" t="str">
        <f t="shared" ref="B515:B526" si="32">IF($B$34="","      -",$B$34)</f>
        <v xml:space="preserve">      -</v>
      </c>
      <c r="C515" s="246" t="str">
        <f t="shared" ref="C515:C526" si="33">IF($D$34="","      -",$D$34)</f>
        <v xml:space="preserve">      -</v>
      </c>
      <c r="D515" s="247"/>
      <c r="E515" s="248" t="str">
        <f>IF(D515="","      -",$E66)</f>
        <v xml:space="preserve">      -</v>
      </c>
      <c r="F515" s="190" t="str">
        <f t="shared" si="31"/>
        <v xml:space="preserve">      -</v>
      </c>
      <c r="G515" s="249"/>
      <c r="H515" s="250"/>
      <c r="I515" s="150"/>
      <c r="J515" s="251"/>
      <c r="K515" s="251"/>
      <c r="L515" s="251"/>
      <c r="M515" s="249"/>
      <c r="N515" s="150"/>
    </row>
    <row r="516" spans="1:14" ht="15" customHeight="1" thickBot="1" x14ac:dyDescent="0.25">
      <c r="A516" s="118" t="str">
        <f>$A$67</f>
        <v>Lead</v>
      </c>
      <c r="B516" s="118" t="str">
        <f t="shared" si="32"/>
        <v xml:space="preserve">      -</v>
      </c>
      <c r="C516" s="118" t="str">
        <f t="shared" si="33"/>
        <v xml:space="preserve">      -</v>
      </c>
      <c r="D516" s="227" t="str">
        <f>IF($E$6=0,"      -",340)</f>
        <v xml:space="preserve">      -</v>
      </c>
      <c r="E516" s="199" t="str">
        <f t="shared" ref="E516:E522" si="34">$E67</f>
        <v xml:space="preserve">      -</v>
      </c>
      <c r="F516" s="180" t="str">
        <f t="shared" si="31"/>
        <v xml:space="preserve">      -</v>
      </c>
      <c r="G516" s="200"/>
      <c r="H516" s="201"/>
      <c r="I516" s="150"/>
      <c r="J516" s="182"/>
      <c r="K516" s="182"/>
      <c r="L516" s="182"/>
      <c r="M516" s="200"/>
      <c r="N516" s="150"/>
    </row>
    <row r="517" spans="1:14" ht="15" customHeight="1" thickBot="1" x14ac:dyDescent="0.25">
      <c r="A517" s="118" t="str">
        <f>$A$68</f>
        <v>Mercury</v>
      </c>
      <c r="B517" s="118" t="str">
        <f t="shared" si="32"/>
        <v xml:space="preserve">      -</v>
      </c>
      <c r="C517" s="118" t="str">
        <f t="shared" si="33"/>
        <v xml:space="preserve">      -</v>
      </c>
      <c r="D517" s="178"/>
      <c r="E517" s="199" t="str">
        <f>IF(D517="","      -",$E68)</f>
        <v xml:space="preserve">      -</v>
      </c>
      <c r="F517" s="180" t="str">
        <f t="shared" si="31"/>
        <v xml:space="preserve">      -</v>
      </c>
      <c r="G517" s="200"/>
      <c r="H517" s="201"/>
      <c r="I517" s="150"/>
      <c r="J517" s="182"/>
      <c r="K517" s="182"/>
      <c r="L517" s="182"/>
      <c r="M517" s="200"/>
      <c r="N517" s="150"/>
    </row>
    <row r="518" spans="1:14" ht="15" customHeight="1" thickBot="1" x14ac:dyDescent="0.25">
      <c r="A518" s="118" t="str">
        <f>$A$69</f>
        <v>Molybdenum</v>
      </c>
      <c r="B518" s="118" t="str">
        <f t="shared" si="32"/>
        <v xml:space="preserve">      -</v>
      </c>
      <c r="C518" s="118" t="str">
        <f t="shared" si="33"/>
        <v xml:space="preserve">      -</v>
      </c>
      <c r="D518" s="178"/>
      <c r="E518" s="199" t="str">
        <f>IF(D518="","      -",$E69)</f>
        <v xml:space="preserve">      -</v>
      </c>
      <c r="F518" s="180" t="str">
        <f t="shared" si="31"/>
        <v xml:space="preserve">      -</v>
      </c>
      <c r="G518" s="200"/>
      <c r="H518" s="201"/>
      <c r="I518" s="150"/>
      <c r="J518" s="182"/>
      <c r="K518" s="182"/>
      <c r="L518" s="182"/>
      <c r="M518" s="200"/>
      <c r="N518" s="150"/>
    </row>
    <row r="519" spans="1:14" ht="15" customHeight="1" thickBot="1" x14ac:dyDescent="0.25">
      <c r="A519" s="118" t="str">
        <f>$A$70</f>
        <v>Nickel</v>
      </c>
      <c r="B519" s="118" t="str">
        <f t="shared" si="32"/>
        <v xml:space="preserve">      -</v>
      </c>
      <c r="C519" s="118" t="str">
        <f t="shared" si="33"/>
        <v xml:space="preserve">      -</v>
      </c>
      <c r="D519" s="227" t="str">
        <f>IF($E$6=0,"      -",10)</f>
        <v xml:space="preserve">      -</v>
      </c>
      <c r="E519" s="199" t="str">
        <f t="shared" si="34"/>
        <v xml:space="preserve">      -</v>
      </c>
      <c r="F519" s="180" t="str">
        <f t="shared" si="31"/>
        <v xml:space="preserve">      -</v>
      </c>
      <c r="G519" s="200"/>
      <c r="H519" s="201"/>
      <c r="I519" s="150"/>
      <c r="J519" s="182"/>
      <c r="K519" s="182"/>
      <c r="L519" s="182"/>
      <c r="M519" s="200"/>
      <c r="N519" s="150"/>
    </row>
    <row r="520" spans="1:14" ht="15" customHeight="1" thickBot="1" x14ac:dyDescent="0.25">
      <c r="A520" s="118" t="str">
        <f>$A$71</f>
        <v>Selenium</v>
      </c>
      <c r="B520" s="118" t="str">
        <f t="shared" si="32"/>
        <v xml:space="preserve">      -</v>
      </c>
      <c r="C520" s="118" t="str">
        <f t="shared" si="33"/>
        <v xml:space="preserve">      -</v>
      </c>
      <c r="D520" s="178"/>
      <c r="E520" s="199" t="str">
        <f>IF(D520="","      -",$E71)</f>
        <v xml:space="preserve">      -</v>
      </c>
      <c r="F520" s="180" t="str">
        <f t="shared" si="31"/>
        <v xml:space="preserve">      -</v>
      </c>
      <c r="G520" s="200"/>
      <c r="H520" s="201"/>
      <c r="I520" s="150"/>
      <c r="J520" s="182"/>
      <c r="K520" s="182"/>
      <c r="L520" s="182"/>
      <c r="M520" s="200"/>
      <c r="N520" s="150"/>
    </row>
    <row r="521" spans="1:14" ht="15" customHeight="1" thickBot="1" x14ac:dyDescent="0.25">
      <c r="A521" s="118" t="str">
        <f>$A$72</f>
        <v>Silver</v>
      </c>
      <c r="B521" s="118" t="str">
        <f t="shared" si="32"/>
        <v xml:space="preserve">      -</v>
      </c>
      <c r="C521" s="118" t="str">
        <f t="shared" si="33"/>
        <v xml:space="preserve">      -</v>
      </c>
      <c r="D521" s="227" t="str">
        <f>IF($E$6=0,"      -",13)</f>
        <v xml:space="preserve">      -</v>
      </c>
      <c r="E521" s="199" t="str">
        <f t="shared" si="34"/>
        <v xml:space="preserve">      -</v>
      </c>
      <c r="F521" s="180" t="str">
        <f t="shared" si="31"/>
        <v xml:space="preserve">      -</v>
      </c>
      <c r="G521" s="200"/>
      <c r="H521" s="201"/>
      <c r="I521" s="150"/>
      <c r="J521" s="182"/>
      <c r="K521" s="182"/>
      <c r="L521" s="182"/>
      <c r="M521" s="200"/>
      <c r="N521" s="150"/>
    </row>
    <row r="522" spans="1:14" ht="15" customHeight="1" thickBot="1" x14ac:dyDescent="0.25">
      <c r="A522" s="118" t="str">
        <f>$A$73</f>
        <v>Zinc</v>
      </c>
      <c r="B522" s="118" t="str">
        <f t="shared" si="32"/>
        <v xml:space="preserve">      -</v>
      </c>
      <c r="C522" s="118" t="str">
        <f t="shared" si="33"/>
        <v xml:space="preserve">      -</v>
      </c>
      <c r="D522" s="227" t="str">
        <f>IF($E$6=0,"      -",400)</f>
        <v xml:space="preserve">      -</v>
      </c>
      <c r="E522" s="199" t="str">
        <f t="shared" si="34"/>
        <v xml:space="preserve">      -</v>
      </c>
      <c r="F522" s="180" t="str">
        <f t="shared" si="31"/>
        <v xml:space="preserve">      -</v>
      </c>
      <c r="G522" s="200"/>
      <c r="H522" s="201"/>
      <c r="I522" s="150"/>
      <c r="J522" s="182"/>
      <c r="K522" s="182"/>
      <c r="L522" s="182"/>
      <c r="M522" s="200"/>
      <c r="N522" s="150"/>
    </row>
    <row r="523" spans="1:14" ht="15" customHeight="1" thickBot="1" x14ac:dyDescent="0.25">
      <c r="A523" s="119" t="str">
        <f>$A$74</f>
        <v>Ammonia</v>
      </c>
      <c r="B523" s="346" t="str">
        <f t="shared" si="32"/>
        <v xml:space="preserve">      -</v>
      </c>
      <c r="C523" s="346" t="str">
        <f t="shared" si="33"/>
        <v xml:space="preserve">      -</v>
      </c>
      <c r="D523" s="235"/>
      <c r="E523" s="237" t="str">
        <f t="shared" ref="E523:E525" si="35">IF(D523="","      -",$E74)</f>
        <v xml:space="preserve">      -</v>
      </c>
      <c r="F523" s="238" t="str">
        <f t="shared" si="31"/>
        <v xml:space="preserve">      -</v>
      </c>
      <c r="G523" s="200"/>
      <c r="H523" s="201"/>
      <c r="I523" s="150"/>
      <c r="J523" s="182"/>
      <c r="K523" s="182"/>
      <c r="L523" s="182"/>
      <c r="M523" s="200"/>
      <c r="N523" s="150"/>
    </row>
    <row r="524" spans="1:14" ht="15" customHeight="1" thickBot="1" x14ac:dyDescent="0.25">
      <c r="A524" s="119" t="str">
        <f>$A$75</f>
        <v>BOD</v>
      </c>
      <c r="B524" s="209" t="str">
        <f t="shared" si="32"/>
        <v xml:space="preserve">      -</v>
      </c>
      <c r="C524" s="209" t="str">
        <f t="shared" si="33"/>
        <v xml:space="preserve">      -</v>
      </c>
      <c r="D524" s="187"/>
      <c r="E524" s="203" t="str">
        <f t="shared" si="35"/>
        <v xml:space="preserve">      -</v>
      </c>
      <c r="F524" s="190" t="str">
        <f t="shared" si="31"/>
        <v xml:space="preserve">      -</v>
      </c>
      <c r="G524" s="200"/>
      <c r="H524" s="201"/>
      <c r="I524" s="150"/>
      <c r="J524" s="182"/>
      <c r="K524" s="182"/>
      <c r="L524" s="182"/>
      <c r="M524" s="200"/>
      <c r="N524" s="150"/>
    </row>
    <row r="525" spans="1:14" ht="15" customHeight="1" thickBot="1" x14ac:dyDescent="0.25">
      <c r="A525" s="119" t="str">
        <f>$A$76</f>
        <v>TSS</v>
      </c>
      <c r="B525" s="209" t="str">
        <f t="shared" si="32"/>
        <v xml:space="preserve">      -</v>
      </c>
      <c r="C525" s="209" t="str">
        <f t="shared" si="33"/>
        <v xml:space="preserve">      -</v>
      </c>
      <c r="D525" s="187"/>
      <c r="E525" s="203" t="str">
        <f t="shared" si="35"/>
        <v xml:space="preserve">      -</v>
      </c>
      <c r="F525" s="190" t="str">
        <f t="shared" si="31"/>
        <v xml:space="preserve">      -</v>
      </c>
      <c r="G525" s="200"/>
      <c r="H525" s="201"/>
      <c r="I525" s="150"/>
      <c r="J525" s="182"/>
      <c r="K525" s="182"/>
      <c r="L525" s="182"/>
      <c r="M525" s="200"/>
      <c r="N525" s="150"/>
    </row>
    <row r="526" spans="1:14" ht="15" customHeight="1" thickBot="1" x14ac:dyDescent="0.25">
      <c r="A526" s="119" t="str">
        <f>$A$77</f>
        <v>Phosphorus (T)</v>
      </c>
      <c r="B526" s="394" t="str">
        <f t="shared" si="32"/>
        <v xml:space="preserve">      -</v>
      </c>
      <c r="C526" s="394" t="str">
        <f t="shared" si="33"/>
        <v xml:space="preserve">      -</v>
      </c>
      <c r="D526" s="234"/>
      <c r="E526" s="393" t="str">
        <f t="shared" ref="E526:E547" si="36">IF(D526="","      -",$E77)</f>
        <v xml:space="preserve">      -</v>
      </c>
      <c r="F526" s="390" t="str">
        <f t="shared" si="31"/>
        <v xml:space="preserve">      -</v>
      </c>
      <c r="G526" s="200"/>
      <c r="H526" s="201"/>
      <c r="I526" s="150"/>
      <c r="J526" s="182"/>
      <c r="K526" s="182"/>
      <c r="L526" s="182"/>
      <c r="M526" s="200"/>
      <c r="N526" s="150"/>
    </row>
    <row r="527" spans="1:14" ht="15" customHeight="1" thickBot="1" x14ac:dyDescent="0.25">
      <c r="A527" s="118" t="str">
        <f>$A$78</f>
        <v>Nitrogen (T)</v>
      </c>
      <c r="B527" s="402" t="str">
        <f t="shared" ref="B527:B547" si="37">IF($B$34="","      -",$B$34)</f>
        <v xml:space="preserve">      -</v>
      </c>
      <c r="C527" s="402" t="str">
        <f t="shared" ref="C527:C547" si="38">IF($D$34="","      -",$D$34)</f>
        <v xml:space="preserve">      -</v>
      </c>
      <c r="D527" s="403"/>
      <c r="E527" s="404" t="str">
        <f t="shared" si="36"/>
        <v xml:space="preserve">      -</v>
      </c>
      <c r="F527" s="405" t="str">
        <f t="shared" si="31"/>
        <v xml:space="preserve">      -</v>
      </c>
      <c r="G527" s="200"/>
      <c r="H527" s="201"/>
      <c r="I527" s="150"/>
      <c r="J527" s="182"/>
      <c r="K527" s="182"/>
      <c r="L527" s="182"/>
      <c r="M527" s="200"/>
      <c r="N527" s="150"/>
    </row>
    <row r="528" spans="1:14" ht="15" customHeight="1" thickBot="1" x14ac:dyDescent="0.25">
      <c r="A528" s="118" t="str">
        <f>$A$79</f>
        <v>Beryllium</v>
      </c>
      <c r="B528" s="118" t="str">
        <f t="shared" si="37"/>
        <v xml:space="preserve">      -</v>
      </c>
      <c r="C528" s="118" t="str">
        <f t="shared" si="38"/>
        <v xml:space="preserve">      -</v>
      </c>
      <c r="D528" s="178"/>
      <c r="E528" s="199" t="str">
        <f t="shared" si="36"/>
        <v xml:space="preserve">      -</v>
      </c>
      <c r="F528" s="180" t="str">
        <f t="shared" si="31"/>
        <v xml:space="preserve">      -</v>
      </c>
      <c r="G528" s="200"/>
      <c r="H528" s="201"/>
      <c r="I528" s="150"/>
      <c r="J528" s="182"/>
      <c r="K528" s="182"/>
      <c r="L528" s="182"/>
      <c r="M528" s="200"/>
      <c r="N528" s="150"/>
    </row>
    <row r="529" spans="1:14" ht="15" customHeight="1" thickBot="1" x14ac:dyDescent="0.25">
      <c r="A529" s="118" t="str">
        <f>IF($A$80="","",$A$80)</f>
        <v/>
      </c>
      <c r="B529" s="118" t="str">
        <f t="shared" si="37"/>
        <v xml:space="preserve">      -</v>
      </c>
      <c r="C529" s="118" t="str">
        <f t="shared" si="38"/>
        <v xml:space="preserve">      -</v>
      </c>
      <c r="D529" s="178"/>
      <c r="E529" s="199" t="str">
        <f t="shared" si="36"/>
        <v xml:space="preserve">      -</v>
      </c>
      <c r="F529" s="180" t="str">
        <f t="shared" si="31"/>
        <v xml:space="preserve">      -</v>
      </c>
      <c r="G529" s="200"/>
      <c r="H529" s="201"/>
      <c r="I529" s="150"/>
      <c r="J529" s="182"/>
      <c r="K529" s="182"/>
      <c r="L529" s="182"/>
      <c r="M529" s="200"/>
      <c r="N529" s="150"/>
    </row>
    <row r="530" spans="1:14" ht="15" customHeight="1" thickBot="1" x14ac:dyDescent="0.25">
      <c r="A530" s="118" t="str">
        <f>IF($A$81="","",$A$81)</f>
        <v/>
      </c>
      <c r="B530" s="118" t="str">
        <f t="shared" si="37"/>
        <v xml:space="preserve">      -</v>
      </c>
      <c r="C530" s="118" t="str">
        <f t="shared" si="38"/>
        <v xml:space="preserve">      -</v>
      </c>
      <c r="D530" s="178"/>
      <c r="E530" s="199" t="str">
        <f t="shared" si="36"/>
        <v xml:space="preserve">      -</v>
      </c>
      <c r="F530" s="180" t="str">
        <f t="shared" si="31"/>
        <v xml:space="preserve">      -</v>
      </c>
      <c r="G530" s="200"/>
      <c r="H530" s="201"/>
      <c r="I530" s="150"/>
      <c r="J530" s="182"/>
      <c r="K530" s="182"/>
      <c r="L530" s="182"/>
      <c r="M530" s="200"/>
      <c r="N530" s="150"/>
    </row>
    <row r="531" spans="1:14" ht="15" customHeight="1" thickBot="1" x14ac:dyDescent="0.25">
      <c r="A531" s="118" t="str">
        <f>IF($A$82="","",$A$82)</f>
        <v/>
      </c>
      <c r="B531" s="118" t="str">
        <f t="shared" si="37"/>
        <v xml:space="preserve">      -</v>
      </c>
      <c r="C531" s="118" t="str">
        <f t="shared" si="38"/>
        <v xml:space="preserve">      -</v>
      </c>
      <c r="D531" s="178"/>
      <c r="E531" s="199" t="str">
        <f t="shared" si="36"/>
        <v xml:space="preserve">      -</v>
      </c>
      <c r="F531" s="180" t="str">
        <f t="shared" si="31"/>
        <v xml:space="preserve">      -</v>
      </c>
      <c r="G531" s="200"/>
      <c r="H531" s="201"/>
      <c r="I531" s="150"/>
      <c r="J531" s="182"/>
      <c r="K531" s="182"/>
      <c r="L531" s="182"/>
      <c r="M531" s="200"/>
      <c r="N531" s="150"/>
    </row>
    <row r="532" spans="1:14" ht="15" customHeight="1" thickBot="1" x14ac:dyDescent="0.25">
      <c r="A532" s="118" t="str">
        <f>IF($A$83="","",$A$83)</f>
        <v/>
      </c>
      <c r="B532" s="118" t="str">
        <f t="shared" si="37"/>
        <v xml:space="preserve">      -</v>
      </c>
      <c r="C532" s="118" t="str">
        <f t="shared" si="38"/>
        <v xml:space="preserve">      -</v>
      </c>
      <c r="D532" s="178"/>
      <c r="E532" s="199" t="str">
        <f t="shared" si="36"/>
        <v xml:space="preserve">      -</v>
      </c>
      <c r="F532" s="180" t="str">
        <f t="shared" si="31"/>
        <v xml:space="preserve">      -</v>
      </c>
      <c r="G532" s="200"/>
      <c r="H532" s="201"/>
      <c r="I532" s="150"/>
      <c r="J532" s="182"/>
      <c r="K532" s="182"/>
      <c r="L532" s="182"/>
      <c r="M532" s="200"/>
      <c r="N532" s="150"/>
    </row>
    <row r="533" spans="1:14" ht="15" customHeight="1" thickBot="1" x14ac:dyDescent="0.25">
      <c r="A533" s="118" t="str">
        <f>IF($A$84="","",$A$84)</f>
        <v/>
      </c>
      <c r="B533" s="118" t="str">
        <f t="shared" si="37"/>
        <v xml:space="preserve">      -</v>
      </c>
      <c r="C533" s="118" t="str">
        <f t="shared" si="38"/>
        <v xml:space="preserve">      -</v>
      </c>
      <c r="D533" s="178"/>
      <c r="E533" s="199" t="str">
        <f t="shared" si="36"/>
        <v xml:space="preserve">      -</v>
      </c>
      <c r="F533" s="180" t="str">
        <f t="shared" si="31"/>
        <v xml:space="preserve">      -</v>
      </c>
      <c r="G533" s="200"/>
      <c r="H533" s="201"/>
      <c r="I533" s="150"/>
      <c r="J533" s="182"/>
      <c r="K533" s="182"/>
      <c r="L533" s="182"/>
      <c r="M533" s="200"/>
      <c r="N533" s="150"/>
    </row>
    <row r="534" spans="1:14" ht="15" customHeight="1" thickBot="1" x14ac:dyDescent="0.25">
      <c r="A534" s="118" t="str">
        <f>IF($A$85="","",$A$85)</f>
        <v/>
      </c>
      <c r="B534" s="118" t="str">
        <f t="shared" si="37"/>
        <v xml:space="preserve">      -</v>
      </c>
      <c r="C534" s="118" t="str">
        <f t="shared" si="38"/>
        <v xml:space="preserve">      -</v>
      </c>
      <c r="D534" s="178"/>
      <c r="E534" s="199" t="str">
        <f t="shared" si="36"/>
        <v xml:space="preserve">      -</v>
      </c>
      <c r="F534" s="180" t="str">
        <f t="shared" si="31"/>
        <v xml:space="preserve">      -</v>
      </c>
      <c r="G534" s="200"/>
      <c r="H534" s="201"/>
      <c r="I534" s="150"/>
      <c r="J534" s="182"/>
      <c r="K534" s="182"/>
      <c r="L534" s="182"/>
      <c r="M534" s="200"/>
      <c r="N534" s="150"/>
    </row>
    <row r="535" spans="1:14" ht="15" customHeight="1" thickBot="1" x14ac:dyDescent="0.25">
      <c r="A535" s="118" t="str">
        <f>IF($A$86="","",$A$86)</f>
        <v/>
      </c>
      <c r="B535" s="118" t="str">
        <f t="shared" si="37"/>
        <v xml:space="preserve">      -</v>
      </c>
      <c r="C535" s="118" t="str">
        <f t="shared" si="38"/>
        <v xml:space="preserve">      -</v>
      </c>
      <c r="D535" s="178"/>
      <c r="E535" s="199" t="str">
        <f t="shared" si="36"/>
        <v xml:space="preserve">      -</v>
      </c>
      <c r="F535" s="180" t="str">
        <f t="shared" si="31"/>
        <v xml:space="preserve">      -</v>
      </c>
      <c r="G535" s="200"/>
      <c r="H535" s="201"/>
      <c r="I535" s="150"/>
      <c r="J535" s="182"/>
      <c r="K535" s="182"/>
      <c r="L535" s="182"/>
      <c r="M535" s="200"/>
      <c r="N535" s="150"/>
    </row>
    <row r="536" spans="1:14" ht="15" customHeight="1" thickBot="1" x14ac:dyDescent="0.25">
      <c r="A536" s="118" t="str">
        <f>IF($A$87="","",$A$87)</f>
        <v/>
      </c>
      <c r="B536" s="118" t="str">
        <f t="shared" si="37"/>
        <v xml:space="preserve">      -</v>
      </c>
      <c r="C536" s="118" t="str">
        <f t="shared" si="38"/>
        <v xml:space="preserve">      -</v>
      </c>
      <c r="D536" s="178"/>
      <c r="E536" s="199" t="str">
        <f t="shared" si="36"/>
        <v xml:space="preserve">      -</v>
      </c>
      <c r="F536" s="180" t="str">
        <f t="shared" si="31"/>
        <v xml:space="preserve">      -</v>
      </c>
      <c r="G536" s="200"/>
      <c r="H536" s="201"/>
      <c r="I536" s="150"/>
      <c r="J536" s="182"/>
      <c r="K536" s="182"/>
      <c r="L536" s="182"/>
      <c r="M536" s="200"/>
      <c r="N536" s="150"/>
    </row>
    <row r="537" spans="1:14" ht="15" customHeight="1" thickBot="1" x14ac:dyDescent="0.25">
      <c r="A537" s="118" t="str">
        <f>IF($A$88="","",$A$88)</f>
        <v/>
      </c>
      <c r="B537" s="118" t="str">
        <f t="shared" si="37"/>
        <v xml:space="preserve">      -</v>
      </c>
      <c r="C537" s="118" t="str">
        <f t="shared" si="38"/>
        <v xml:space="preserve">      -</v>
      </c>
      <c r="D537" s="178"/>
      <c r="E537" s="199" t="str">
        <f t="shared" si="36"/>
        <v xml:space="preserve">      -</v>
      </c>
      <c r="F537" s="180" t="str">
        <f t="shared" si="31"/>
        <v xml:space="preserve">      -</v>
      </c>
      <c r="G537" s="200"/>
      <c r="H537" s="201"/>
      <c r="I537" s="150"/>
      <c r="J537" s="182"/>
      <c r="K537" s="182"/>
      <c r="L537" s="182"/>
      <c r="M537" s="200"/>
      <c r="N537" s="150"/>
    </row>
    <row r="538" spans="1:14" ht="15" customHeight="1" thickBot="1" x14ac:dyDescent="0.25">
      <c r="A538" s="118" t="str">
        <f>IF($A$89="","",$A$89)</f>
        <v/>
      </c>
      <c r="B538" s="118" t="str">
        <f t="shared" si="37"/>
        <v xml:space="preserve">      -</v>
      </c>
      <c r="C538" s="118" t="str">
        <f t="shared" si="38"/>
        <v xml:space="preserve">      -</v>
      </c>
      <c r="D538" s="178"/>
      <c r="E538" s="199" t="str">
        <f t="shared" si="36"/>
        <v xml:space="preserve">      -</v>
      </c>
      <c r="F538" s="180" t="str">
        <f t="shared" si="31"/>
        <v xml:space="preserve">      -</v>
      </c>
      <c r="G538" s="200"/>
      <c r="H538" s="201"/>
      <c r="I538" s="150"/>
      <c r="J538" s="182"/>
      <c r="K538" s="182"/>
      <c r="L538" s="182"/>
      <c r="M538" s="200"/>
      <c r="N538" s="150"/>
    </row>
    <row r="539" spans="1:14" ht="15" customHeight="1" thickBot="1" x14ac:dyDescent="0.25">
      <c r="A539" s="118" t="str">
        <f>IF($A$90="","",$A$90)</f>
        <v/>
      </c>
      <c r="B539" s="118" t="str">
        <f t="shared" si="37"/>
        <v xml:space="preserve">      -</v>
      </c>
      <c r="C539" s="118" t="str">
        <f t="shared" si="38"/>
        <v xml:space="preserve">      -</v>
      </c>
      <c r="D539" s="178"/>
      <c r="E539" s="199" t="str">
        <f t="shared" si="36"/>
        <v xml:space="preserve">      -</v>
      </c>
      <c r="F539" s="180" t="str">
        <f t="shared" si="31"/>
        <v xml:space="preserve">      -</v>
      </c>
      <c r="G539" s="200"/>
      <c r="H539" s="201"/>
      <c r="I539" s="150"/>
      <c r="J539" s="182"/>
      <c r="K539" s="182"/>
      <c r="L539" s="182"/>
      <c r="M539" s="200"/>
      <c r="N539" s="150"/>
    </row>
    <row r="540" spans="1:14" ht="15" customHeight="1" thickBot="1" x14ac:dyDescent="0.25">
      <c r="A540" s="118" t="str">
        <f>IF($A$91="","",$A$91)</f>
        <v/>
      </c>
      <c r="B540" s="118" t="str">
        <f t="shared" si="37"/>
        <v xml:space="preserve">      -</v>
      </c>
      <c r="C540" s="118" t="str">
        <f t="shared" si="38"/>
        <v xml:space="preserve">      -</v>
      </c>
      <c r="D540" s="178"/>
      <c r="E540" s="199" t="str">
        <f t="shared" si="36"/>
        <v xml:space="preserve">      -</v>
      </c>
      <c r="F540" s="180" t="str">
        <f t="shared" si="31"/>
        <v xml:space="preserve">      -</v>
      </c>
      <c r="G540" s="200"/>
      <c r="H540" s="201"/>
      <c r="I540" s="150"/>
      <c r="J540" s="182"/>
      <c r="K540" s="182"/>
      <c r="L540" s="182"/>
      <c r="M540" s="200"/>
      <c r="N540" s="150"/>
    </row>
    <row r="541" spans="1:14" ht="15" customHeight="1" thickBot="1" x14ac:dyDescent="0.25">
      <c r="A541" s="118" t="str">
        <f>IF($A$92="","",$A$92)</f>
        <v/>
      </c>
      <c r="B541" s="118" t="str">
        <f t="shared" si="37"/>
        <v xml:space="preserve">      -</v>
      </c>
      <c r="C541" s="118" t="str">
        <f t="shared" si="38"/>
        <v xml:space="preserve">      -</v>
      </c>
      <c r="D541" s="178"/>
      <c r="E541" s="199" t="str">
        <f t="shared" si="36"/>
        <v xml:space="preserve">      -</v>
      </c>
      <c r="F541" s="180" t="str">
        <f t="shared" si="31"/>
        <v xml:space="preserve">      -</v>
      </c>
      <c r="G541" s="200"/>
      <c r="H541" s="201"/>
      <c r="I541" s="150"/>
      <c r="J541" s="182"/>
      <c r="K541" s="182"/>
      <c r="L541" s="182"/>
      <c r="M541" s="200"/>
      <c r="N541" s="150"/>
    </row>
    <row r="542" spans="1:14" ht="15" customHeight="1" thickBot="1" x14ac:dyDescent="0.25">
      <c r="A542" s="118" t="str">
        <f>IF($A$93="","",$A$93)</f>
        <v/>
      </c>
      <c r="B542" s="118" t="str">
        <f t="shared" si="37"/>
        <v xml:space="preserve">      -</v>
      </c>
      <c r="C542" s="118" t="str">
        <f t="shared" si="38"/>
        <v xml:space="preserve">      -</v>
      </c>
      <c r="D542" s="178"/>
      <c r="E542" s="199" t="str">
        <f t="shared" si="36"/>
        <v xml:space="preserve">      -</v>
      </c>
      <c r="F542" s="180" t="str">
        <f t="shared" si="31"/>
        <v xml:space="preserve">      -</v>
      </c>
      <c r="G542" s="200"/>
      <c r="H542" s="201"/>
      <c r="I542" s="150"/>
      <c r="J542" s="182"/>
      <c r="K542" s="182"/>
      <c r="L542" s="182"/>
      <c r="M542" s="200"/>
      <c r="N542" s="150"/>
    </row>
    <row r="543" spans="1:14" ht="15" customHeight="1" thickBot="1" x14ac:dyDescent="0.25">
      <c r="A543" s="118" t="str">
        <f>IF($A$94="","",$A$94)</f>
        <v/>
      </c>
      <c r="B543" s="118" t="str">
        <f t="shared" si="37"/>
        <v xml:space="preserve">      -</v>
      </c>
      <c r="C543" s="118" t="str">
        <f t="shared" si="38"/>
        <v xml:space="preserve">      -</v>
      </c>
      <c r="D543" s="178"/>
      <c r="E543" s="199" t="str">
        <f t="shared" si="36"/>
        <v xml:space="preserve">      -</v>
      </c>
      <c r="F543" s="180" t="str">
        <f t="shared" si="31"/>
        <v xml:space="preserve">      -</v>
      </c>
      <c r="G543" s="200"/>
      <c r="H543" s="201"/>
      <c r="I543" s="150"/>
      <c r="J543" s="182"/>
      <c r="K543" s="182"/>
      <c r="L543" s="182"/>
      <c r="M543" s="200"/>
      <c r="N543" s="150"/>
    </row>
    <row r="544" spans="1:14" ht="15" customHeight="1" thickBot="1" x14ac:dyDescent="0.25">
      <c r="A544" s="118" t="str">
        <f>IF($A$95="","",$A$95)</f>
        <v/>
      </c>
      <c r="B544" s="118" t="str">
        <f t="shared" si="37"/>
        <v xml:space="preserve">      -</v>
      </c>
      <c r="C544" s="118" t="str">
        <f t="shared" si="38"/>
        <v xml:space="preserve">      -</v>
      </c>
      <c r="D544" s="178"/>
      <c r="E544" s="199" t="str">
        <f t="shared" si="36"/>
        <v xml:space="preserve">      -</v>
      </c>
      <c r="F544" s="180" t="str">
        <f t="shared" si="31"/>
        <v xml:space="preserve">      -</v>
      </c>
      <c r="G544" s="200"/>
      <c r="H544" s="201"/>
      <c r="I544" s="150"/>
      <c r="J544" s="182"/>
      <c r="K544" s="182"/>
      <c r="L544" s="182"/>
      <c r="M544" s="200"/>
      <c r="N544" s="150"/>
    </row>
    <row r="545" spans="1:14" ht="15" customHeight="1" thickBot="1" x14ac:dyDescent="0.25">
      <c r="A545" s="118" t="str">
        <f>IF($A$96="","",$A$96)</f>
        <v/>
      </c>
      <c r="B545" s="118" t="str">
        <f t="shared" si="37"/>
        <v xml:space="preserve">      -</v>
      </c>
      <c r="C545" s="118" t="str">
        <f t="shared" si="38"/>
        <v xml:space="preserve">      -</v>
      </c>
      <c r="D545" s="178"/>
      <c r="E545" s="199" t="str">
        <f t="shared" si="36"/>
        <v xml:space="preserve">      -</v>
      </c>
      <c r="F545" s="180" t="str">
        <f t="shared" si="31"/>
        <v xml:space="preserve">      -</v>
      </c>
      <c r="G545" s="200"/>
      <c r="H545" s="201"/>
      <c r="I545" s="150"/>
      <c r="J545" s="182"/>
      <c r="K545" s="182"/>
      <c r="L545" s="182"/>
      <c r="M545" s="200"/>
      <c r="N545" s="150"/>
    </row>
    <row r="546" spans="1:14" ht="15" customHeight="1" thickBot="1" x14ac:dyDescent="0.25">
      <c r="A546" s="118" t="str">
        <f>IF($A$97="","",$A$97)</f>
        <v/>
      </c>
      <c r="B546" s="118" t="str">
        <f t="shared" si="37"/>
        <v xml:space="preserve">      -</v>
      </c>
      <c r="C546" s="118" t="str">
        <f t="shared" si="38"/>
        <v xml:space="preserve">      -</v>
      </c>
      <c r="D546" s="178"/>
      <c r="E546" s="199" t="str">
        <f t="shared" si="36"/>
        <v xml:space="preserve">      -</v>
      </c>
      <c r="F546" s="180" t="str">
        <f t="shared" si="31"/>
        <v xml:space="preserve">      -</v>
      </c>
      <c r="G546" s="200"/>
      <c r="H546" s="201"/>
      <c r="I546" s="150"/>
      <c r="J546" s="182"/>
      <c r="K546" s="182"/>
      <c r="L546" s="182"/>
      <c r="M546" s="200"/>
      <c r="N546" s="150"/>
    </row>
    <row r="547" spans="1:14" ht="15" customHeight="1" thickBot="1" x14ac:dyDescent="0.25">
      <c r="A547" s="118" t="str">
        <f>IF($A$98="","",$A$98)</f>
        <v/>
      </c>
      <c r="B547" s="118" t="str">
        <f t="shared" si="37"/>
        <v xml:space="preserve">      -</v>
      </c>
      <c r="C547" s="118" t="str">
        <f t="shared" si="38"/>
        <v xml:space="preserve">      -</v>
      </c>
      <c r="D547" s="178"/>
      <c r="E547" s="199" t="str">
        <f t="shared" si="36"/>
        <v xml:space="preserve">      -</v>
      </c>
      <c r="F547" s="180" t="str">
        <f t="shared" si="31"/>
        <v xml:space="preserve">      -</v>
      </c>
      <c r="G547" s="200"/>
      <c r="H547" s="201"/>
      <c r="I547" s="150"/>
      <c r="J547" s="182"/>
      <c r="K547" s="182"/>
      <c r="L547" s="182"/>
      <c r="M547" s="200"/>
      <c r="N547" s="150"/>
    </row>
    <row r="548" spans="1:14" ht="15" customHeight="1" x14ac:dyDescent="0.2">
      <c r="A548" s="196"/>
      <c r="B548" s="219"/>
      <c r="C548" s="167"/>
      <c r="D548" s="167"/>
      <c r="E548" s="167"/>
      <c r="F548" s="167"/>
      <c r="G548" s="150"/>
      <c r="H548" s="150"/>
      <c r="I548" s="150"/>
      <c r="J548" s="150"/>
      <c r="K548" s="150"/>
      <c r="L548" s="150"/>
      <c r="M548" s="150"/>
    </row>
    <row r="549" spans="1:14" ht="15" customHeight="1" x14ac:dyDescent="0.2">
      <c r="A549" s="121" t="s">
        <v>0</v>
      </c>
      <c r="B549" s="184" t="s">
        <v>638</v>
      </c>
    </row>
    <row r="550" spans="1:14" ht="15" customHeight="1" x14ac:dyDescent="0.2">
      <c r="A550" s="121" t="s">
        <v>1</v>
      </c>
      <c r="B550" s="121" t="s">
        <v>669</v>
      </c>
    </row>
    <row r="551" spans="1:14" ht="15" customHeight="1" x14ac:dyDescent="0.2">
      <c r="A551" s="121" t="s">
        <v>21</v>
      </c>
      <c r="B551" s="159" t="s">
        <v>214</v>
      </c>
    </row>
    <row r="552" spans="1:14" ht="15" customHeight="1" x14ac:dyDescent="0.2">
      <c r="A552" s="121" t="s">
        <v>20</v>
      </c>
      <c r="B552" s="159" t="s">
        <v>316</v>
      </c>
    </row>
    <row r="553" spans="1:14" ht="15" customHeight="1" x14ac:dyDescent="0.2">
      <c r="A553" s="121" t="s">
        <v>469</v>
      </c>
      <c r="B553" s="184" t="s">
        <v>471</v>
      </c>
    </row>
    <row r="554" spans="1:14" ht="15" customHeight="1" x14ac:dyDescent="0.2">
      <c r="A554" s="121" t="s">
        <v>470</v>
      </c>
      <c r="B554" s="156" t="s">
        <v>124</v>
      </c>
    </row>
    <row r="555" spans="1:14" ht="15" customHeight="1" x14ac:dyDescent="0.2">
      <c r="A555" s="163">
        <v>8.34</v>
      </c>
      <c r="B555" s="156" t="s">
        <v>39</v>
      </c>
    </row>
    <row r="556" spans="1:14" ht="15" customHeight="1" x14ac:dyDescent="0.2">
      <c r="A556" s="156"/>
      <c r="B556" s="159"/>
    </row>
    <row r="557" spans="1:14" ht="15" customHeight="1" x14ac:dyDescent="0.2">
      <c r="A557" s="156"/>
      <c r="B557" s="159"/>
    </row>
    <row r="558" spans="1:14" ht="15" customHeight="1" x14ac:dyDescent="0.2">
      <c r="A558" s="156"/>
      <c r="B558" s="156"/>
    </row>
    <row r="559" spans="1:14" ht="15" customHeight="1" x14ac:dyDescent="0.2">
      <c r="B559" s="122" t="s">
        <v>504</v>
      </c>
    </row>
    <row r="560" spans="1:14" ht="15" customHeight="1" thickBot="1" x14ac:dyDescent="0.25">
      <c r="B560" s="156"/>
    </row>
    <row r="561" spans="1:15" ht="15" customHeight="1" x14ac:dyDescent="0.2">
      <c r="B561" s="166" t="s">
        <v>114</v>
      </c>
      <c r="C561" s="167"/>
      <c r="D561" s="167"/>
      <c r="E561" s="167"/>
      <c r="F561" s="167"/>
      <c r="G561" s="136" t="s">
        <v>112</v>
      </c>
      <c r="H561" s="150"/>
      <c r="I561" s="150"/>
      <c r="J561" s="150"/>
      <c r="K561" s="150"/>
      <c r="L561" s="158"/>
      <c r="M561" s="150"/>
      <c r="N561" s="150"/>
    </row>
    <row r="562" spans="1:15" ht="15" customHeight="1" thickBot="1" x14ac:dyDescent="0.25">
      <c r="B562" s="252"/>
      <c r="G562" s="141" t="s">
        <v>113</v>
      </c>
      <c r="H562" s="150"/>
      <c r="I562" s="150"/>
      <c r="J562" s="150"/>
      <c r="K562" s="150"/>
      <c r="L562" s="150"/>
      <c r="M562" s="150"/>
      <c r="N562" s="150"/>
    </row>
    <row r="563" spans="1:15" ht="15" customHeight="1" x14ac:dyDescent="0.2">
      <c r="A563" s="172"/>
      <c r="B563" s="173" t="s">
        <v>34</v>
      </c>
      <c r="C563" s="173" t="s">
        <v>66</v>
      </c>
      <c r="D563" s="173" t="s">
        <v>84</v>
      </c>
      <c r="E563" s="173" t="s">
        <v>99</v>
      </c>
      <c r="F563" s="173" t="s">
        <v>88</v>
      </c>
      <c r="G563" s="136" t="s">
        <v>40</v>
      </c>
      <c r="H563" s="158"/>
      <c r="I563" s="158"/>
      <c r="J563" s="150"/>
      <c r="K563" s="158"/>
      <c r="L563" s="158"/>
      <c r="M563" s="158"/>
      <c r="N563" s="158"/>
      <c r="O563" s="150"/>
    </row>
    <row r="564" spans="1:15" ht="15" customHeight="1" x14ac:dyDescent="0.2">
      <c r="A564" s="175" t="s">
        <v>7</v>
      </c>
      <c r="B564" s="175" t="s">
        <v>35</v>
      </c>
      <c r="C564" s="175" t="s">
        <v>67</v>
      </c>
      <c r="D564" s="175" t="s">
        <v>85</v>
      </c>
      <c r="E564" s="175" t="s">
        <v>67</v>
      </c>
      <c r="F564" s="175" t="s">
        <v>82</v>
      </c>
      <c r="G564" s="139" t="s">
        <v>455</v>
      </c>
      <c r="H564" s="158"/>
      <c r="I564" s="158"/>
      <c r="J564" s="150"/>
      <c r="K564" s="158"/>
      <c r="L564" s="158"/>
      <c r="M564" s="158"/>
      <c r="N564" s="158"/>
      <c r="O564" s="150"/>
    </row>
    <row r="565" spans="1:15" ht="15" customHeight="1" x14ac:dyDescent="0.2">
      <c r="A565" s="169"/>
      <c r="B565" s="175" t="s">
        <v>36</v>
      </c>
      <c r="C565" s="175" t="s">
        <v>68</v>
      </c>
      <c r="D565" s="175" t="s">
        <v>43</v>
      </c>
      <c r="E565" s="175" t="s">
        <v>68</v>
      </c>
      <c r="F565" s="175" t="s">
        <v>68</v>
      </c>
      <c r="G565" s="139" t="s">
        <v>43</v>
      </c>
      <c r="H565" s="158"/>
      <c r="I565" s="158"/>
      <c r="J565" s="150"/>
      <c r="K565" s="158"/>
      <c r="L565" s="158"/>
      <c r="M565" s="158"/>
      <c r="N565" s="158"/>
      <c r="O565" s="150"/>
    </row>
    <row r="566" spans="1:15" ht="15" customHeight="1" thickBot="1" x14ac:dyDescent="0.25">
      <c r="A566" s="169"/>
      <c r="B566" s="175" t="s">
        <v>37</v>
      </c>
      <c r="C566" s="175" t="s">
        <v>29</v>
      </c>
      <c r="D566" s="175" t="s">
        <v>30</v>
      </c>
      <c r="E566" s="175" t="s">
        <v>100</v>
      </c>
      <c r="F566" s="175" t="s">
        <v>89</v>
      </c>
      <c r="G566" s="141" t="s">
        <v>468</v>
      </c>
      <c r="H566" s="158"/>
      <c r="I566" s="158"/>
      <c r="J566" s="150"/>
      <c r="K566" s="158"/>
      <c r="L566" s="158"/>
      <c r="M566" s="158"/>
      <c r="N566" s="158"/>
      <c r="O566" s="150"/>
    </row>
    <row r="567" spans="1:15" ht="15" customHeight="1" thickBot="1" x14ac:dyDescent="0.25">
      <c r="A567" s="176" t="str">
        <f>$A$66</f>
        <v>Cyanide</v>
      </c>
      <c r="B567" s="118" t="str">
        <f t="shared" ref="B567:B590" si="39">IF($B$34="","      -",$B$34)</f>
        <v xml:space="preserve">      -</v>
      </c>
      <c r="C567" s="229" t="str">
        <f>'Monitoring Data'!AD43</f>
        <v xml:space="preserve">      -</v>
      </c>
      <c r="D567" s="253" t="str">
        <f>IF(OR(B567="      -",C567="      -"),"      -",(B567*C567*8.34))</f>
        <v xml:space="preserve">      -</v>
      </c>
      <c r="E567" s="357" t="str">
        <f>'Inhibition Removals'!Z43</f>
        <v xml:space="preserve">      -</v>
      </c>
      <c r="F567" s="227" t="str">
        <f>IF($E$6=0,"      -",1)</f>
        <v xml:space="preserve">      -</v>
      </c>
      <c r="G567" s="180" t="str">
        <f>IF(OR(B567="      -",D567="      -",E567="      -",F567="      -",F567=""),"      -",(D567)*(F567/E567))</f>
        <v xml:space="preserve">      -</v>
      </c>
      <c r="H567" s="200"/>
      <c r="I567" s="201"/>
      <c r="J567" s="150"/>
      <c r="K567" s="182"/>
      <c r="L567" s="182"/>
      <c r="M567" s="182"/>
      <c r="N567" s="200"/>
      <c r="O567" s="150"/>
    </row>
    <row r="568" spans="1:15" ht="15" customHeight="1" thickBot="1" x14ac:dyDescent="0.25">
      <c r="A568" s="119" t="str">
        <f>$A$74</f>
        <v>Ammonia</v>
      </c>
      <c r="B568" s="118" t="str">
        <f t="shared" si="39"/>
        <v xml:space="preserve">      -</v>
      </c>
      <c r="C568" s="229" t="str">
        <f>'Monitoring Data'!CH43</f>
        <v xml:space="preserve">      -</v>
      </c>
      <c r="D568" s="253" t="str">
        <f t="shared" ref="D568:D590" si="40">IF(OR(B568="      -",C568="      -"),"      -",(B568*C568*8.34))</f>
        <v xml:space="preserve">      -</v>
      </c>
      <c r="E568" s="357" t="str">
        <f>'Inhibition Removals'!BN43</f>
        <v xml:space="preserve">      -</v>
      </c>
      <c r="F568" s="227" t="str">
        <f>IF($E$6=0,"      -",1500)</f>
        <v xml:space="preserve">      -</v>
      </c>
      <c r="G568" s="180" t="str">
        <f t="shared" ref="G568:G590" si="41">IF(OR(B568="      -",D568="      -",E568="      -",F568="      -",F568=""),"      -",(D568)*(F568/E568))</f>
        <v xml:space="preserve">      -</v>
      </c>
      <c r="H568" s="200"/>
      <c r="I568" s="201"/>
      <c r="J568" s="150"/>
      <c r="K568" s="182"/>
      <c r="L568" s="182"/>
      <c r="M568" s="182"/>
      <c r="N568" s="200"/>
      <c r="O568" s="150"/>
    </row>
    <row r="569" spans="1:15" ht="15" customHeight="1" thickBot="1" x14ac:dyDescent="0.25">
      <c r="A569" s="176" t="str">
        <f>$A$75</f>
        <v>BOD</v>
      </c>
      <c r="B569" s="209" t="str">
        <f t="shared" si="39"/>
        <v xml:space="preserve">      -</v>
      </c>
      <c r="C569" s="255" t="str">
        <f>'Monitoring Data'!CO43</f>
        <v xml:space="preserve">      -</v>
      </c>
      <c r="D569" s="256" t="str">
        <f t="shared" si="40"/>
        <v xml:space="preserve">      -</v>
      </c>
      <c r="E569" s="358" t="str">
        <f>'Inhibition Removals'!BS43</f>
        <v xml:space="preserve">      -</v>
      </c>
      <c r="F569" s="257"/>
      <c r="G569" s="238" t="str">
        <f t="shared" si="41"/>
        <v xml:space="preserve">      -</v>
      </c>
      <c r="H569" s="200"/>
      <c r="I569" s="201"/>
      <c r="J569" s="150"/>
      <c r="K569" s="182"/>
      <c r="L569" s="182"/>
      <c r="M569" s="182"/>
      <c r="N569" s="200"/>
      <c r="O569" s="150"/>
    </row>
    <row r="570" spans="1:15" ht="15" customHeight="1" thickBot="1" x14ac:dyDescent="0.25">
      <c r="A570" s="176" t="str">
        <f>$A$76</f>
        <v>TSS</v>
      </c>
      <c r="B570" s="209" t="str">
        <f t="shared" si="39"/>
        <v xml:space="preserve">      -</v>
      </c>
      <c r="C570" s="255" t="str">
        <f>'Monitoring Data'!CV43</f>
        <v xml:space="preserve">      -</v>
      </c>
      <c r="D570" s="256" t="str">
        <f t="shared" si="40"/>
        <v xml:space="preserve">      -</v>
      </c>
      <c r="E570" s="358" t="str">
        <f>'Inhibition Removals'!BX43</f>
        <v xml:space="preserve">      -</v>
      </c>
      <c r="F570" s="257"/>
      <c r="G570" s="190" t="str">
        <f t="shared" si="41"/>
        <v xml:space="preserve">      -</v>
      </c>
      <c r="H570" s="200"/>
      <c r="I570" s="201"/>
      <c r="J570" s="150"/>
      <c r="K570" s="182"/>
      <c r="L570" s="182"/>
      <c r="M570" s="182"/>
      <c r="N570" s="200"/>
      <c r="O570" s="150"/>
    </row>
    <row r="571" spans="1:15" ht="15" customHeight="1" thickBot="1" x14ac:dyDescent="0.25">
      <c r="A571" s="176" t="str">
        <f>$A$78</f>
        <v>Nitrogen (T)</v>
      </c>
      <c r="B571" s="394" t="str">
        <f t="shared" si="39"/>
        <v xml:space="preserve">      -</v>
      </c>
      <c r="C571" s="399" t="str">
        <f>'Monitoring Data'!DJ43</f>
        <v xml:space="preserve">      -</v>
      </c>
      <c r="D571" s="400" t="str">
        <f t="shared" si="40"/>
        <v xml:space="preserve">      -</v>
      </c>
      <c r="E571" s="357" t="str">
        <f>'Inhibition Removals'!CH43</f>
        <v xml:space="preserve">      -</v>
      </c>
      <c r="F571" s="401"/>
      <c r="G571" s="390" t="str">
        <f t="shared" si="41"/>
        <v xml:space="preserve">      -</v>
      </c>
      <c r="H571" s="200"/>
      <c r="I571" s="201"/>
      <c r="J571" s="150"/>
      <c r="K571" s="182"/>
      <c r="L571" s="182"/>
      <c r="M571" s="182"/>
      <c r="N571" s="200"/>
      <c r="O571" s="150"/>
    </row>
    <row r="572" spans="1:15" ht="15" customHeight="1" thickBot="1" x14ac:dyDescent="0.25">
      <c r="A572" s="176" t="str">
        <f>IF($A$80="","",$A$80)</f>
        <v/>
      </c>
      <c r="B572" s="118" t="str">
        <f t="shared" si="39"/>
        <v xml:space="preserve">      -</v>
      </c>
      <c r="C572" s="258" t="str">
        <f>'Monitoring Data'!DX43</f>
        <v xml:space="preserve">      -</v>
      </c>
      <c r="D572" s="253" t="str">
        <f t="shared" si="40"/>
        <v xml:space="preserve">      -</v>
      </c>
      <c r="E572" s="357" t="str">
        <f>'Inhibition Removals'!CR43</f>
        <v xml:space="preserve">      -</v>
      </c>
      <c r="F572" s="254"/>
      <c r="G572" s="180" t="str">
        <f t="shared" si="41"/>
        <v xml:space="preserve">      -</v>
      </c>
      <c r="H572" s="200"/>
      <c r="I572" s="201"/>
      <c r="J572" s="150"/>
      <c r="K572" s="182"/>
      <c r="L572" s="182"/>
      <c r="M572" s="182"/>
      <c r="N572" s="200"/>
      <c r="O572" s="150"/>
    </row>
    <row r="573" spans="1:15" ht="15" customHeight="1" thickBot="1" x14ac:dyDescent="0.25">
      <c r="A573" s="176" t="str">
        <f>IF($A$81="","",$A$81)</f>
        <v/>
      </c>
      <c r="B573" s="118" t="str">
        <f t="shared" si="39"/>
        <v xml:space="preserve">      -</v>
      </c>
      <c r="C573" s="258" t="str">
        <f>'Monitoring Data'!EE43</f>
        <v xml:space="preserve">      -</v>
      </c>
      <c r="D573" s="253" t="str">
        <f t="shared" si="40"/>
        <v xml:space="preserve">      -</v>
      </c>
      <c r="E573" s="357" t="str">
        <f>'Inhibition Removals'!CW43</f>
        <v xml:space="preserve">      -</v>
      </c>
      <c r="F573" s="254"/>
      <c r="G573" s="180" t="str">
        <f t="shared" si="41"/>
        <v xml:space="preserve">      -</v>
      </c>
      <c r="H573" s="200"/>
      <c r="I573" s="201"/>
      <c r="J573" s="150"/>
      <c r="K573" s="182"/>
      <c r="L573" s="182"/>
      <c r="M573" s="182"/>
      <c r="N573" s="200"/>
      <c r="O573" s="150"/>
    </row>
    <row r="574" spans="1:15" ht="15" customHeight="1" thickBot="1" x14ac:dyDescent="0.25">
      <c r="A574" s="176" t="str">
        <f>IF($A$82="","",$A$82)</f>
        <v/>
      </c>
      <c r="B574" s="118" t="str">
        <f t="shared" si="39"/>
        <v xml:space="preserve">      -</v>
      </c>
      <c r="C574" s="258" t="str">
        <f>'Monitoring Data'!EL43</f>
        <v xml:space="preserve">      -</v>
      </c>
      <c r="D574" s="253" t="str">
        <f t="shared" si="40"/>
        <v xml:space="preserve">      -</v>
      </c>
      <c r="E574" s="357" t="str">
        <f>'Inhibition Removals'!DB43</f>
        <v xml:space="preserve">      -</v>
      </c>
      <c r="F574" s="254"/>
      <c r="G574" s="180" t="str">
        <f t="shared" si="41"/>
        <v xml:space="preserve">      -</v>
      </c>
      <c r="H574" s="200"/>
      <c r="I574" s="201"/>
      <c r="J574" s="150"/>
      <c r="K574" s="182"/>
      <c r="L574" s="182"/>
      <c r="M574" s="182"/>
      <c r="N574" s="200"/>
      <c r="O574" s="150"/>
    </row>
    <row r="575" spans="1:15" ht="15" customHeight="1" thickBot="1" x14ac:dyDescent="0.25">
      <c r="A575" s="176" t="str">
        <f>IF($A$83="","",$A$83)</f>
        <v/>
      </c>
      <c r="B575" s="118" t="str">
        <f t="shared" si="39"/>
        <v xml:space="preserve">      -</v>
      </c>
      <c r="C575" s="258" t="str">
        <f>'Monitoring Data'!ES43</f>
        <v xml:space="preserve">      -</v>
      </c>
      <c r="D575" s="253" t="str">
        <f t="shared" si="40"/>
        <v xml:space="preserve">      -</v>
      </c>
      <c r="E575" s="357" t="str">
        <f>'Inhibition Removals'!DG43</f>
        <v xml:space="preserve">      -</v>
      </c>
      <c r="F575" s="254"/>
      <c r="G575" s="180" t="str">
        <f t="shared" si="41"/>
        <v xml:space="preserve">      -</v>
      </c>
      <c r="H575" s="200"/>
      <c r="I575" s="201"/>
      <c r="J575" s="150"/>
      <c r="K575" s="182"/>
      <c r="L575" s="182"/>
      <c r="M575" s="182"/>
      <c r="N575" s="200"/>
      <c r="O575" s="150"/>
    </row>
    <row r="576" spans="1:15" ht="15" customHeight="1" thickBot="1" x14ac:dyDescent="0.25">
      <c r="A576" s="176" t="str">
        <f>IF($A$84="","",$A$84)</f>
        <v/>
      </c>
      <c r="B576" s="118" t="str">
        <f t="shared" si="39"/>
        <v xml:space="preserve">      -</v>
      </c>
      <c r="C576" s="258" t="str">
        <f>'Monitoring Data'!EZ43</f>
        <v xml:space="preserve">      -</v>
      </c>
      <c r="D576" s="253" t="str">
        <f t="shared" si="40"/>
        <v xml:space="preserve">      -</v>
      </c>
      <c r="E576" s="357" t="str">
        <f>'Inhibition Removals'!DL43</f>
        <v xml:space="preserve">      -</v>
      </c>
      <c r="F576" s="254"/>
      <c r="G576" s="180" t="str">
        <f t="shared" si="41"/>
        <v xml:space="preserve">      -</v>
      </c>
      <c r="H576" s="200"/>
      <c r="I576" s="201"/>
      <c r="J576" s="150"/>
      <c r="K576" s="182"/>
      <c r="L576" s="182"/>
      <c r="M576" s="182"/>
      <c r="N576" s="200"/>
      <c r="O576" s="150"/>
    </row>
    <row r="577" spans="1:15" ht="15" customHeight="1" thickBot="1" x14ac:dyDescent="0.25">
      <c r="A577" s="176" t="str">
        <f>IF($A$85="","",$A$85)</f>
        <v/>
      </c>
      <c r="B577" s="118" t="str">
        <f t="shared" si="39"/>
        <v xml:space="preserve">      -</v>
      </c>
      <c r="C577" s="258" t="str">
        <f>'Monitoring Data'!FG43</f>
        <v xml:space="preserve">      -</v>
      </c>
      <c r="D577" s="253" t="str">
        <f t="shared" si="40"/>
        <v xml:space="preserve">      -</v>
      </c>
      <c r="E577" s="357" t="str">
        <f>'Inhibition Removals'!DQ43</f>
        <v xml:space="preserve">      -</v>
      </c>
      <c r="F577" s="254"/>
      <c r="G577" s="180" t="str">
        <f t="shared" si="41"/>
        <v xml:space="preserve">      -</v>
      </c>
      <c r="H577" s="200"/>
      <c r="I577" s="201"/>
      <c r="J577" s="150"/>
      <c r="K577" s="182"/>
      <c r="L577" s="182"/>
      <c r="M577" s="182"/>
      <c r="N577" s="200"/>
      <c r="O577" s="150"/>
    </row>
    <row r="578" spans="1:15" ht="15" customHeight="1" thickBot="1" x14ac:dyDescent="0.25">
      <c r="A578" s="176" t="str">
        <f>IF($A$86="","",$A$86)</f>
        <v/>
      </c>
      <c r="B578" s="118" t="str">
        <f t="shared" si="39"/>
        <v xml:space="preserve">      -</v>
      </c>
      <c r="C578" s="258" t="str">
        <f>'Monitoring Data'!FN43</f>
        <v xml:space="preserve">      -</v>
      </c>
      <c r="D578" s="253" t="str">
        <f t="shared" si="40"/>
        <v xml:space="preserve">      -</v>
      </c>
      <c r="E578" s="357" t="str">
        <f>'Inhibition Removals'!DV43</f>
        <v xml:space="preserve">      -</v>
      </c>
      <c r="F578" s="254"/>
      <c r="G578" s="180" t="str">
        <f t="shared" si="41"/>
        <v xml:space="preserve">      -</v>
      </c>
      <c r="H578" s="200"/>
      <c r="I578" s="201"/>
      <c r="J578" s="150"/>
      <c r="K578" s="182"/>
      <c r="L578" s="182"/>
      <c r="M578" s="182"/>
      <c r="N578" s="200"/>
      <c r="O578" s="150"/>
    </row>
    <row r="579" spans="1:15" ht="15" customHeight="1" thickBot="1" x14ac:dyDescent="0.25">
      <c r="A579" s="176" t="str">
        <f>IF($A$87="","",$A$87)</f>
        <v/>
      </c>
      <c r="B579" s="118" t="str">
        <f t="shared" si="39"/>
        <v xml:space="preserve">      -</v>
      </c>
      <c r="C579" s="258" t="str">
        <f>'Monitoring Data'!FU43</f>
        <v xml:space="preserve">      -</v>
      </c>
      <c r="D579" s="253" t="str">
        <f t="shared" si="40"/>
        <v xml:space="preserve">      -</v>
      </c>
      <c r="E579" s="357" t="str">
        <f>'Inhibition Removals'!EA43</f>
        <v xml:space="preserve">      -</v>
      </c>
      <c r="F579" s="254"/>
      <c r="G579" s="180" t="str">
        <f t="shared" si="41"/>
        <v xml:space="preserve">      -</v>
      </c>
      <c r="H579" s="200"/>
      <c r="I579" s="201"/>
      <c r="J579" s="150"/>
      <c r="K579" s="182"/>
      <c r="L579" s="182"/>
      <c r="M579" s="182"/>
      <c r="N579" s="200"/>
      <c r="O579" s="150"/>
    </row>
    <row r="580" spans="1:15" ht="15" customHeight="1" thickBot="1" x14ac:dyDescent="0.25">
      <c r="A580" s="176" t="str">
        <f>IF($A$88="","",$A$88)</f>
        <v/>
      </c>
      <c r="B580" s="118" t="str">
        <f t="shared" si="39"/>
        <v xml:space="preserve">      -</v>
      </c>
      <c r="C580" s="258" t="str">
        <f>'Monitoring Data'!GB43</f>
        <v xml:space="preserve">      -</v>
      </c>
      <c r="D580" s="253" t="str">
        <f t="shared" si="40"/>
        <v xml:space="preserve">      -</v>
      </c>
      <c r="E580" s="357" t="str">
        <f>'Inhibition Removals'!EF43</f>
        <v xml:space="preserve">      -</v>
      </c>
      <c r="F580" s="254"/>
      <c r="G580" s="180" t="str">
        <f t="shared" si="41"/>
        <v xml:space="preserve">      -</v>
      </c>
      <c r="H580" s="200"/>
      <c r="I580" s="201"/>
      <c r="J580" s="150"/>
      <c r="K580" s="182"/>
      <c r="L580" s="182"/>
      <c r="M580" s="182"/>
      <c r="N580" s="200"/>
      <c r="O580" s="150"/>
    </row>
    <row r="581" spans="1:15" ht="15" customHeight="1" thickBot="1" x14ac:dyDescent="0.25">
      <c r="A581" s="176" t="str">
        <f>IF($A$89="","",$A$89)</f>
        <v/>
      </c>
      <c r="B581" s="118" t="str">
        <f t="shared" si="39"/>
        <v xml:space="preserve">      -</v>
      </c>
      <c r="C581" s="258" t="str">
        <f>'Monitoring Data'!GI43</f>
        <v xml:space="preserve">      -</v>
      </c>
      <c r="D581" s="253" t="str">
        <f t="shared" si="40"/>
        <v xml:space="preserve">      -</v>
      </c>
      <c r="E581" s="357" t="str">
        <f>'Inhibition Removals'!EK43</f>
        <v xml:space="preserve">      -</v>
      </c>
      <c r="F581" s="254"/>
      <c r="G581" s="180" t="str">
        <f t="shared" si="41"/>
        <v xml:space="preserve">      -</v>
      </c>
      <c r="H581" s="200"/>
      <c r="I581" s="201"/>
      <c r="J581" s="150"/>
      <c r="K581" s="182"/>
      <c r="L581" s="182"/>
      <c r="M581" s="182"/>
      <c r="N581" s="200"/>
      <c r="O581" s="150"/>
    </row>
    <row r="582" spans="1:15" ht="15" customHeight="1" thickBot="1" x14ac:dyDescent="0.25">
      <c r="A582" s="176" t="str">
        <f>IF($A$90="","",$A$90)</f>
        <v/>
      </c>
      <c r="B582" s="118" t="str">
        <f t="shared" si="39"/>
        <v xml:space="preserve">      -</v>
      </c>
      <c r="C582" s="258" t="str">
        <f>'Monitoring Data'!GP43</f>
        <v xml:space="preserve">      -</v>
      </c>
      <c r="D582" s="253" t="str">
        <f t="shared" si="40"/>
        <v xml:space="preserve">      -</v>
      </c>
      <c r="E582" s="357" t="str">
        <f>'Inhibition Removals'!EP43</f>
        <v xml:space="preserve">      -</v>
      </c>
      <c r="F582" s="254"/>
      <c r="G582" s="180" t="str">
        <f t="shared" si="41"/>
        <v xml:space="preserve">      -</v>
      </c>
      <c r="H582" s="200"/>
      <c r="I582" s="201"/>
      <c r="J582" s="150"/>
      <c r="K582" s="182"/>
      <c r="L582" s="182"/>
      <c r="M582" s="182"/>
      <c r="N582" s="200"/>
      <c r="O582" s="150"/>
    </row>
    <row r="583" spans="1:15" ht="15" customHeight="1" thickBot="1" x14ac:dyDescent="0.25">
      <c r="A583" s="176" t="str">
        <f>IF($A$91="","",$A$91)</f>
        <v/>
      </c>
      <c r="B583" s="118" t="str">
        <f t="shared" si="39"/>
        <v xml:space="preserve">      -</v>
      </c>
      <c r="C583" s="258" t="str">
        <f>'Monitoring Data'!GW43</f>
        <v xml:space="preserve">      -</v>
      </c>
      <c r="D583" s="253" t="str">
        <f t="shared" si="40"/>
        <v xml:space="preserve">      -</v>
      </c>
      <c r="E583" s="357" t="str">
        <f>'Inhibition Removals'!EU43</f>
        <v xml:space="preserve">      -</v>
      </c>
      <c r="F583" s="254"/>
      <c r="G583" s="180" t="str">
        <f t="shared" si="41"/>
        <v xml:space="preserve">      -</v>
      </c>
      <c r="H583" s="200"/>
      <c r="I583" s="201"/>
      <c r="J583" s="150"/>
      <c r="K583" s="182"/>
      <c r="L583" s="182"/>
      <c r="M583" s="182"/>
      <c r="N583" s="200"/>
      <c r="O583" s="150"/>
    </row>
    <row r="584" spans="1:15" ht="15" customHeight="1" thickBot="1" x14ac:dyDescent="0.25">
      <c r="A584" s="176" t="str">
        <f>IF($A$92="","",$A$92)</f>
        <v/>
      </c>
      <c r="B584" s="118" t="str">
        <f t="shared" si="39"/>
        <v xml:space="preserve">      -</v>
      </c>
      <c r="C584" s="258" t="str">
        <f>'Monitoring Data'!HD43</f>
        <v xml:space="preserve">      -</v>
      </c>
      <c r="D584" s="253" t="str">
        <f t="shared" si="40"/>
        <v xml:space="preserve">      -</v>
      </c>
      <c r="E584" s="357" t="str">
        <f>'Inhibition Removals'!EZ43</f>
        <v xml:space="preserve">      -</v>
      </c>
      <c r="F584" s="254"/>
      <c r="G584" s="180" t="str">
        <f t="shared" si="41"/>
        <v xml:space="preserve">      -</v>
      </c>
      <c r="H584" s="200"/>
      <c r="I584" s="201"/>
      <c r="J584" s="150"/>
      <c r="K584" s="182"/>
      <c r="L584" s="182"/>
      <c r="M584" s="182"/>
      <c r="N584" s="200"/>
      <c r="O584" s="150"/>
    </row>
    <row r="585" spans="1:15" ht="15" customHeight="1" thickBot="1" x14ac:dyDescent="0.25">
      <c r="A585" s="176" t="str">
        <f>IF($A$93="","",$A$93)</f>
        <v/>
      </c>
      <c r="B585" s="118" t="str">
        <f t="shared" si="39"/>
        <v xml:space="preserve">      -</v>
      </c>
      <c r="C585" s="258" t="str">
        <f>'Monitoring Data'!HK43</f>
        <v xml:space="preserve">      -</v>
      </c>
      <c r="D585" s="253" t="str">
        <f t="shared" si="40"/>
        <v xml:space="preserve">      -</v>
      </c>
      <c r="E585" s="357" t="str">
        <f>'Inhibition Removals'!FE43</f>
        <v xml:space="preserve">      -</v>
      </c>
      <c r="F585" s="254"/>
      <c r="G585" s="180" t="str">
        <f t="shared" si="41"/>
        <v xml:space="preserve">      -</v>
      </c>
      <c r="H585" s="200"/>
      <c r="I585" s="201"/>
      <c r="J585" s="150"/>
      <c r="K585" s="182"/>
      <c r="L585" s="182"/>
      <c r="M585" s="182"/>
      <c r="N585" s="200"/>
      <c r="O585" s="150"/>
    </row>
    <row r="586" spans="1:15" ht="15" customHeight="1" thickBot="1" x14ac:dyDescent="0.25">
      <c r="A586" s="176" t="str">
        <f>IF($A$94="","",$A$94)</f>
        <v/>
      </c>
      <c r="B586" s="118" t="str">
        <f t="shared" si="39"/>
        <v xml:space="preserve">      -</v>
      </c>
      <c r="C586" s="258" t="str">
        <f>'Monitoring Data'!HR43</f>
        <v xml:space="preserve">      -</v>
      </c>
      <c r="D586" s="253" t="str">
        <f t="shared" si="40"/>
        <v xml:space="preserve">      -</v>
      </c>
      <c r="E586" s="357" t="str">
        <f>'Inhibition Removals'!FJ43</f>
        <v xml:space="preserve">      -</v>
      </c>
      <c r="F586" s="254"/>
      <c r="G586" s="180" t="str">
        <f t="shared" si="41"/>
        <v xml:space="preserve">      -</v>
      </c>
      <c r="H586" s="200"/>
      <c r="I586" s="201"/>
      <c r="J586" s="150"/>
      <c r="K586" s="182"/>
      <c r="L586" s="182"/>
      <c r="M586" s="182"/>
      <c r="N586" s="200"/>
      <c r="O586" s="150"/>
    </row>
    <row r="587" spans="1:15" ht="15" customHeight="1" thickBot="1" x14ac:dyDescent="0.25">
      <c r="A587" s="176" t="str">
        <f>IF($A$95="","",$A$95)</f>
        <v/>
      </c>
      <c r="B587" s="118" t="str">
        <f t="shared" si="39"/>
        <v xml:space="preserve">      -</v>
      </c>
      <c r="C587" s="258" t="str">
        <f>'Monitoring Data'!HY43</f>
        <v xml:space="preserve">      -</v>
      </c>
      <c r="D587" s="253" t="str">
        <f t="shared" si="40"/>
        <v xml:space="preserve">      -</v>
      </c>
      <c r="E587" s="357" t="str">
        <f>'Inhibition Removals'!FO43</f>
        <v xml:space="preserve">      -</v>
      </c>
      <c r="F587" s="254"/>
      <c r="G587" s="180" t="str">
        <f t="shared" si="41"/>
        <v xml:space="preserve">      -</v>
      </c>
      <c r="H587" s="200"/>
      <c r="I587" s="201"/>
      <c r="J587" s="150"/>
      <c r="K587" s="182"/>
      <c r="L587" s="182"/>
      <c r="M587" s="182"/>
      <c r="N587" s="200"/>
      <c r="O587" s="150"/>
    </row>
    <row r="588" spans="1:15" ht="15" customHeight="1" thickBot="1" x14ac:dyDescent="0.25">
      <c r="A588" s="176" t="str">
        <f>IF($A$96="","",$A$96)</f>
        <v/>
      </c>
      <c r="B588" s="118" t="str">
        <f t="shared" si="39"/>
        <v xml:space="preserve">      -</v>
      </c>
      <c r="C588" s="258" t="str">
        <f>'Monitoring Data'!IF43</f>
        <v xml:space="preserve">      -</v>
      </c>
      <c r="D588" s="253" t="str">
        <f t="shared" si="40"/>
        <v xml:space="preserve">      -</v>
      </c>
      <c r="E588" s="357" t="str">
        <f>'Inhibition Removals'!FT43</f>
        <v xml:space="preserve">      -</v>
      </c>
      <c r="F588" s="254"/>
      <c r="G588" s="180" t="str">
        <f t="shared" si="41"/>
        <v xml:space="preserve">      -</v>
      </c>
      <c r="H588" s="200"/>
      <c r="I588" s="201"/>
      <c r="J588" s="150"/>
      <c r="K588" s="182"/>
      <c r="L588" s="182"/>
      <c r="M588" s="182"/>
      <c r="N588" s="200"/>
      <c r="O588" s="150"/>
    </row>
    <row r="589" spans="1:15" ht="15" customHeight="1" thickBot="1" x14ac:dyDescent="0.25">
      <c r="A589" s="176" t="str">
        <f>IF($A$97="","",$A$97)</f>
        <v/>
      </c>
      <c r="B589" s="118" t="str">
        <f t="shared" si="39"/>
        <v xml:space="preserve">      -</v>
      </c>
      <c r="C589" s="258" t="str">
        <f>'Monitoring Data'!IM43</f>
        <v xml:space="preserve">      -</v>
      </c>
      <c r="D589" s="253" t="str">
        <f t="shared" si="40"/>
        <v xml:space="preserve">      -</v>
      </c>
      <c r="E589" s="357" t="str">
        <f>'Inhibition Removals'!FY43</f>
        <v xml:space="preserve">      -</v>
      </c>
      <c r="F589" s="254"/>
      <c r="G589" s="180" t="str">
        <f t="shared" si="41"/>
        <v xml:space="preserve">      -</v>
      </c>
      <c r="H589" s="200"/>
      <c r="I589" s="201"/>
      <c r="J589" s="150"/>
      <c r="K589" s="182"/>
      <c r="L589" s="182"/>
      <c r="M589" s="182"/>
      <c r="N589" s="200"/>
      <c r="O589" s="150"/>
    </row>
    <row r="590" spans="1:15" ht="15" customHeight="1" thickBot="1" x14ac:dyDescent="0.25">
      <c r="A590" s="176" t="str">
        <f>IF($A$98="","",$A$98)</f>
        <v/>
      </c>
      <c r="B590" s="118" t="str">
        <f t="shared" si="39"/>
        <v xml:space="preserve">      -</v>
      </c>
      <c r="C590" s="258" t="str">
        <f>'Monitoring Data'!IT43</f>
        <v xml:space="preserve">      -</v>
      </c>
      <c r="D590" s="253" t="str">
        <f t="shared" si="40"/>
        <v xml:space="preserve">      -</v>
      </c>
      <c r="E590" s="357" t="str">
        <f>'Inhibition Removals'!GD43</f>
        <v xml:space="preserve">      -</v>
      </c>
      <c r="F590" s="254"/>
      <c r="G590" s="180" t="str">
        <f t="shared" si="41"/>
        <v xml:space="preserve">      -</v>
      </c>
      <c r="H590" s="200"/>
      <c r="I590" s="201"/>
      <c r="J590" s="150"/>
      <c r="K590" s="182"/>
      <c r="L590" s="182"/>
      <c r="M590" s="182"/>
      <c r="N590" s="200"/>
      <c r="O590" s="150"/>
    </row>
    <row r="591" spans="1:15" ht="15" customHeight="1" x14ac:dyDescent="0.2">
      <c r="A591" s="196"/>
      <c r="B591" s="219"/>
      <c r="C591" s="167"/>
      <c r="D591" s="167"/>
      <c r="E591" s="167"/>
      <c r="F591" s="167"/>
      <c r="G591" s="167"/>
      <c r="H591" s="150"/>
      <c r="I591" s="150"/>
      <c r="J591" s="150"/>
      <c r="K591" s="150"/>
      <c r="L591" s="150"/>
      <c r="M591" s="150"/>
      <c r="N591" s="150"/>
    </row>
    <row r="592" spans="1:15" ht="15" customHeight="1" x14ac:dyDescent="0.2">
      <c r="A592" s="121" t="s">
        <v>0</v>
      </c>
      <c r="B592" s="184" t="s">
        <v>638</v>
      </c>
    </row>
    <row r="593" spans="1:18" ht="15" customHeight="1" x14ac:dyDescent="0.2">
      <c r="A593" s="164" t="s">
        <v>29</v>
      </c>
      <c r="B593" s="184" t="s">
        <v>670</v>
      </c>
    </row>
    <row r="594" spans="1:18" ht="15" customHeight="1" x14ac:dyDescent="0.2">
      <c r="A594" s="164" t="s">
        <v>30</v>
      </c>
      <c r="B594" s="159" t="s">
        <v>215</v>
      </c>
    </row>
    <row r="595" spans="1:18" ht="15" customHeight="1" x14ac:dyDescent="0.2">
      <c r="A595" s="164" t="s">
        <v>165</v>
      </c>
      <c r="B595" s="159" t="s">
        <v>318</v>
      </c>
    </row>
    <row r="596" spans="1:18" ht="15" customHeight="1" x14ac:dyDescent="0.2">
      <c r="A596" s="163">
        <v>8.34</v>
      </c>
      <c r="B596" s="159" t="s">
        <v>39</v>
      </c>
    </row>
    <row r="597" spans="1:18" ht="15" customHeight="1" x14ac:dyDescent="0.2">
      <c r="A597" s="121" t="s">
        <v>31</v>
      </c>
      <c r="B597" s="184" t="s">
        <v>671</v>
      </c>
    </row>
    <row r="598" spans="1:18" ht="15" customHeight="1" x14ac:dyDescent="0.2">
      <c r="A598" s="121" t="s">
        <v>21</v>
      </c>
      <c r="B598" s="159" t="s">
        <v>214</v>
      </c>
    </row>
    <row r="599" spans="1:18" ht="15" customHeight="1" x14ac:dyDescent="0.2">
      <c r="A599" s="121" t="s">
        <v>469</v>
      </c>
      <c r="B599" s="184" t="s">
        <v>471</v>
      </c>
    </row>
    <row r="600" spans="1:18" ht="15" customHeight="1" x14ac:dyDescent="0.2">
      <c r="A600" s="121" t="s">
        <v>470</v>
      </c>
      <c r="B600" s="156" t="s">
        <v>44</v>
      </c>
    </row>
    <row r="601" spans="1:18" ht="15" customHeight="1" x14ac:dyDescent="0.2"/>
    <row r="602" spans="1:18" ht="15" customHeight="1" x14ac:dyDescent="0.2">
      <c r="B602" s="184"/>
    </row>
    <row r="603" spans="1:18" ht="15" customHeight="1" x14ac:dyDescent="0.2">
      <c r="A603" s="156" t="s">
        <v>6</v>
      </c>
      <c r="E603" s="122"/>
      <c r="R603" s="184"/>
    </row>
    <row r="604" spans="1:18" ht="15" customHeight="1" x14ac:dyDescent="0.2">
      <c r="B604" s="122" t="s">
        <v>505</v>
      </c>
      <c r="Q604" s="184"/>
      <c r="R604" s="184"/>
    </row>
    <row r="605" spans="1:18" s="161" customFormat="1" ht="15" customHeight="1" x14ac:dyDescent="0.2"/>
    <row r="606" spans="1:18" s="161" customFormat="1" ht="15" customHeight="1" thickBot="1" x14ac:dyDescent="0.25">
      <c r="C606" s="121"/>
      <c r="D606" s="121"/>
      <c r="E606" s="121"/>
      <c r="F606" s="259" t="s">
        <v>387</v>
      </c>
      <c r="G606" s="259" t="s">
        <v>388</v>
      </c>
    </row>
    <row r="607" spans="1:18" ht="15" customHeight="1" thickBot="1" x14ac:dyDescent="0.25">
      <c r="B607" s="122" t="s">
        <v>389</v>
      </c>
      <c r="F607" s="260"/>
      <c r="G607" s="260"/>
      <c r="Q607" s="184"/>
      <c r="R607" s="184"/>
    </row>
    <row r="608" spans="1:18" ht="15" customHeight="1" thickBot="1" x14ac:dyDescent="0.25">
      <c r="Q608" s="184"/>
      <c r="R608" s="184"/>
    </row>
    <row r="609" spans="1:18" ht="15" customHeight="1" x14ac:dyDescent="0.2">
      <c r="A609" s="172"/>
      <c r="B609" s="173"/>
      <c r="C609" s="136"/>
      <c r="D609" s="174"/>
      <c r="E609" s="173"/>
      <c r="F609" s="173"/>
      <c r="G609" s="173" t="s">
        <v>90</v>
      </c>
      <c r="H609" s="261" t="s">
        <v>386</v>
      </c>
      <c r="I609" s="261" t="s">
        <v>301</v>
      </c>
      <c r="J609" s="173" t="s">
        <v>47</v>
      </c>
      <c r="K609" s="136"/>
      <c r="Q609" s="184"/>
      <c r="R609" s="184"/>
    </row>
    <row r="610" spans="1:18" ht="15" customHeight="1" x14ac:dyDescent="0.2">
      <c r="A610" s="175" t="s">
        <v>7</v>
      </c>
      <c r="B610" s="220" t="s">
        <v>615</v>
      </c>
      <c r="C610" s="220" t="s">
        <v>615</v>
      </c>
      <c r="D610" s="220" t="s">
        <v>615</v>
      </c>
      <c r="E610" s="220" t="s">
        <v>615</v>
      </c>
      <c r="F610" s="220" t="s">
        <v>615</v>
      </c>
      <c r="G610" s="175" t="s">
        <v>91</v>
      </c>
      <c r="H610" s="220" t="s">
        <v>385</v>
      </c>
      <c r="I610" s="220" t="s">
        <v>385</v>
      </c>
      <c r="J610" s="175" t="s">
        <v>73</v>
      </c>
      <c r="K610" s="141" t="s">
        <v>615</v>
      </c>
      <c r="Q610" s="184"/>
      <c r="R610" s="184"/>
    </row>
    <row r="611" spans="1:18" ht="15" customHeight="1" x14ac:dyDescent="0.2">
      <c r="A611" s="169"/>
      <c r="B611" s="175" t="s">
        <v>45</v>
      </c>
      <c r="C611" s="139" t="s">
        <v>169</v>
      </c>
      <c r="D611" s="158" t="s">
        <v>53</v>
      </c>
      <c r="E611" s="175" t="s">
        <v>69</v>
      </c>
      <c r="F611" s="175" t="s">
        <v>86</v>
      </c>
      <c r="G611" s="175" t="s">
        <v>54</v>
      </c>
      <c r="H611" s="175" t="s">
        <v>67</v>
      </c>
      <c r="I611" s="175" t="s">
        <v>67</v>
      </c>
      <c r="J611" s="175" t="s">
        <v>101</v>
      </c>
      <c r="K611" s="139" t="s">
        <v>54</v>
      </c>
      <c r="Q611" s="184"/>
      <c r="R611" s="184"/>
    </row>
    <row r="612" spans="1:18" ht="15" customHeight="1" thickBot="1" x14ac:dyDescent="0.25">
      <c r="A612" s="169"/>
      <c r="B612" s="175" t="s">
        <v>43</v>
      </c>
      <c r="C612" s="143" t="s">
        <v>43</v>
      </c>
      <c r="D612" s="158" t="s">
        <v>43</v>
      </c>
      <c r="E612" s="175" t="s">
        <v>43</v>
      </c>
      <c r="F612" s="175" t="s">
        <v>43</v>
      </c>
      <c r="G612" s="175" t="s">
        <v>43</v>
      </c>
      <c r="H612" s="175" t="s">
        <v>322</v>
      </c>
      <c r="I612" s="220" t="s">
        <v>684</v>
      </c>
      <c r="J612" s="175" t="s">
        <v>320</v>
      </c>
      <c r="K612" s="139" t="s">
        <v>48</v>
      </c>
      <c r="Q612" s="184"/>
      <c r="R612" s="184"/>
    </row>
    <row r="613" spans="1:18" ht="15" customHeight="1" thickBot="1" x14ac:dyDescent="0.25">
      <c r="A613" s="120" t="str">
        <f>$A$62</f>
        <v>Arsenic</v>
      </c>
      <c r="B613" s="221" t="str">
        <f t="shared" ref="B613:B649" si="42">$F343</f>
        <v xml:space="preserve">      -</v>
      </c>
      <c r="C613" s="221" t="str">
        <f t="shared" ref="C613:C649" si="43">$F399</f>
        <v xml:space="preserve">      -</v>
      </c>
      <c r="D613" s="221" t="str">
        <f t="shared" ref="D613:D649" si="44">$F455</f>
        <v xml:space="preserve">      -</v>
      </c>
      <c r="E613" s="221" t="str">
        <f t="shared" ref="E613:E649" si="45">$F511</f>
        <v xml:space="preserve">      -</v>
      </c>
      <c r="F613" s="262" t="s">
        <v>115</v>
      </c>
      <c r="G613" s="221" t="str">
        <f>IF(AND(B613="      -",C613="      -",D613="      -",E613="      -",F613="      -"),"      -",SMALL(B613:F613,1))</f>
        <v xml:space="preserve">      -</v>
      </c>
      <c r="H613" s="119" t="str">
        <f>'Monitoring Data'!B44</f>
        <v xml:space="preserve">      -</v>
      </c>
      <c r="I613" s="263"/>
      <c r="J613" s="221" t="str">
        <f>IF(AND(I613=0,H613=0),"      -",IF(AND(H613="      -",I613=0),"      -",IF(I613&gt;H613,I613*$B$34*8.34,(H613*$B$34*8.34))))</f>
        <v xml:space="preserve">      -</v>
      </c>
      <c r="K613" s="264" t="str">
        <f t="shared" ref="K613:K649" si="46">IF(G613="      -","      -",IF($F$607&lt;&gt;"",G613,IF(AND(J613&gt;G613,J613&lt;&gt;"      -"),J613,G613)))</f>
        <v xml:space="preserve">      -</v>
      </c>
      <c r="Q613" s="184"/>
      <c r="R613" s="184"/>
    </row>
    <row r="614" spans="1:18" ht="15" customHeight="1" thickBot="1" x14ac:dyDescent="0.25">
      <c r="A614" s="120" t="str">
        <f>$A$63</f>
        <v>Cadmium</v>
      </c>
      <c r="B614" s="221" t="str">
        <f t="shared" si="42"/>
        <v xml:space="preserve">      -</v>
      </c>
      <c r="C614" s="221" t="str">
        <f t="shared" si="43"/>
        <v xml:space="preserve">      -</v>
      </c>
      <c r="D614" s="221" t="str">
        <f t="shared" si="44"/>
        <v xml:space="preserve">      -</v>
      </c>
      <c r="E614" s="221" t="str">
        <f t="shared" si="45"/>
        <v xml:space="preserve">      -</v>
      </c>
      <c r="F614" s="262" t="s">
        <v>115</v>
      </c>
      <c r="G614" s="221" t="str">
        <f t="shared" ref="G614:G649" si="47">IF(AND(B614="      -",C614="      -",D614="      -",E614="      -",F614="      -"),"      -",SMALL(B614:F614,1))</f>
        <v xml:space="preserve">      -</v>
      </c>
      <c r="H614" s="119" t="str">
        <f>'Monitoring Data'!I44</f>
        <v xml:space="preserve">      -</v>
      </c>
      <c r="I614" s="263"/>
      <c r="J614" s="221" t="str">
        <f t="shared" ref="J614:J649" si="48">IF(AND(I614=0,H614=0),"      -",IF(AND(H614="      -",I614=0),"      -",IF(I614&gt;H614,I614*$B$34*8.34,(H614*$B$34*8.34))))</f>
        <v xml:space="preserve">      -</v>
      </c>
      <c r="K614" s="264" t="str">
        <f t="shared" si="46"/>
        <v xml:space="preserve">      -</v>
      </c>
      <c r="Q614" s="184"/>
      <c r="R614" s="184"/>
    </row>
    <row r="615" spans="1:18" ht="15" customHeight="1" thickBot="1" x14ac:dyDescent="0.25">
      <c r="A615" s="120" t="str">
        <f>$A$64</f>
        <v>Chromium</v>
      </c>
      <c r="B615" s="221" t="str">
        <f t="shared" si="42"/>
        <v xml:space="preserve">      -</v>
      </c>
      <c r="C615" s="221" t="str">
        <f t="shared" si="43"/>
        <v xml:space="preserve">      -</v>
      </c>
      <c r="D615" s="221" t="str">
        <f t="shared" si="44"/>
        <v xml:space="preserve">      -</v>
      </c>
      <c r="E615" s="221" t="str">
        <f t="shared" si="45"/>
        <v xml:space="preserve">      -</v>
      </c>
      <c r="F615" s="262" t="s">
        <v>115</v>
      </c>
      <c r="G615" s="221" t="str">
        <f t="shared" si="47"/>
        <v xml:space="preserve">      -</v>
      </c>
      <c r="H615" s="119" t="str">
        <f>'Monitoring Data'!P44</f>
        <v xml:space="preserve">      -</v>
      </c>
      <c r="I615" s="263"/>
      <c r="J615" s="221" t="str">
        <f t="shared" si="48"/>
        <v xml:space="preserve">      -</v>
      </c>
      <c r="K615" s="264" t="str">
        <f t="shared" si="46"/>
        <v xml:space="preserve">      -</v>
      </c>
      <c r="Q615" s="184"/>
      <c r="R615" s="184"/>
    </row>
    <row r="616" spans="1:18" ht="15" customHeight="1" thickBot="1" x14ac:dyDescent="0.25">
      <c r="A616" s="120" t="str">
        <f>$A$65</f>
        <v>Copper</v>
      </c>
      <c r="B616" s="221" t="str">
        <f t="shared" si="42"/>
        <v xml:space="preserve">      -</v>
      </c>
      <c r="C616" s="221" t="str">
        <f t="shared" si="43"/>
        <v xml:space="preserve">      -</v>
      </c>
      <c r="D616" s="221" t="str">
        <f t="shared" si="44"/>
        <v xml:space="preserve">      -</v>
      </c>
      <c r="E616" s="221" t="str">
        <f t="shared" si="45"/>
        <v xml:space="preserve">      -</v>
      </c>
      <c r="F616" s="262" t="s">
        <v>115</v>
      </c>
      <c r="G616" s="221" t="str">
        <f t="shared" si="47"/>
        <v xml:space="preserve">      -</v>
      </c>
      <c r="H616" s="119" t="str">
        <f>'Monitoring Data'!W44</f>
        <v xml:space="preserve">      -</v>
      </c>
      <c r="I616" s="263"/>
      <c r="J616" s="221" t="str">
        <f t="shared" si="48"/>
        <v xml:space="preserve">      -</v>
      </c>
      <c r="K616" s="264" t="str">
        <f t="shared" si="46"/>
        <v xml:space="preserve">      -</v>
      </c>
      <c r="Q616" s="184"/>
      <c r="R616" s="184"/>
    </row>
    <row r="617" spans="1:18" ht="15" customHeight="1" thickBot="1" x14ac:dyDescent="0.25">
      <c r="A617" s="120" t="str">
        <f>$A$66</f>
        <v>Cyanide</v>
      </c>
      <c r="B617" s="221" t="str">
        <f t="shared" si="42"/>
        <v xml:space="preserve">      -</v>
      </c>
      <c r="C617" s="221" t="str">
        <f t="shared" si="43"/>
        <v xml:space="preserve">      -</v>
      </c>
      <c r="D617" s="221" t="str">
        <f t="shared" si="44"/>
        <v xml:space="preserve">      -</v>
      </c>
      <c r="E617" s="223" t="str">
        <f t="shared" si="45"/>
        <v xml:space="preserve">      -</v>
      </c>
      <c r="F617" s="221" t="str">
        <f>$G567</f>
        <v xml:space="preserve">      -</v>
      </c>
      <c r="G617" s="221" t="str">
        <f t="shared" si="47"/>
        <v xml:space="preserve">      -</v>
      </c>
      <c r="H617" s="119" t="str">
        <f>'Monitoring Data'!AD44</f>
        <v xml:space="preserve">      -</v>
      </c>
      <c r="I617" s="263"/>
      <c r="J617" s="221" t="str">
        <f t="shared" si="48"/>
        <v xml:space="preserve">      -</v>
      </c>
      <c r="K617" s="264" t="str">
        <f t="shared" si="46"/>
        <v xml:space="preserve">      -</v>
      </c>
      <c r="Q617" s="184"/>
      <c r="R617" s="184"/>
    </row>
    <row r="618" spans="1:18" ht="15" customHeight="1" thickBot="1" x14ac:dyDescent="0.25">
      <c r="A618" s="120" t="str">
        <f>$A$67</f>
        <v>Lead</v>
      </c>
      <c r="B618" s="221" t="str">
        <f t="shared" si="42"/>
        <v xml:space="preserve">      -</v>
      </c>
      <c r="C618" s="221" t="str">
        <f t="shared" si="43"/>
        <v xml:space="preserve">      -</v>
      </c>
      <c r="D618" s="221" t="str">
        <f t="shared" si="44"/>
        <v xml:space="preserve">      -</v>
      </c>
      <c r="E618" s="221" t="str">
        <f t="shared" si="45"/>
        <v xml:space="preserve">      -</v>
      </c>
      <c r="F618" s="262" t="s">
        <v>115</v>
      </c>
      <c r="G618" s="221" t="str">
        <f t="shared" si="47"/>
        <v xml:space="preserve">      -</v>
      </c>
      <c r="H618" s="119" t="str">
        <f>'Monitoring Data'!AK44</f>
        <v xml:space="preserve">      -</v>
      </c>
      <c r="I618" s="263"/>
      <c r="J618" s="221" t="str">
        <f t="shared" si="48"/>
        <v xml:space="preserve">      -</v>
      </c>
      <c r="K618" s="264" t="str">
        <f t="shared" si="46"/>
        <v xml:space="preserve">      -</v>
      </c>
      <c r="Q618" s="184"/>
      <c r="R618" s="184"/>
    </row>
    <row r="619" spans="1:18" ht="15" customHeight="1" thickBot="1" x14ac:dyDescent="0.25">
      <c r="A619" s="120" t="str">
        <f>$A$68</f>
        <v>Mercury</v>
      </c>
      <c r="B619" s="221" t="str">
        <f t="shared" si="42"/>
        <v xml:space="preserve">      -</v>
      </c>
      <c r="C619" s="221" t="str">
        <f t="shared" si="43"/>
        <v xml:space="preserve">      -</v>
      </c>
      <c r="D619" s="221" t="str">
        <f t="shared" si="44"/>
        <v xml:space="preserve">      -</v>
      </c>
      <c r="E619" s="221" t="str">
        <f t="shared" si="45"/>
        <v xml:space="preserve">      -</v>
      </c>
      <c r="F619" s="262" t="s">
        <v>115</v>
      </c>
      <c r="G619" s="221" t="str">
        <f t="shared" si="47"/>
        <v xml:space="preserve">      -</v>
      </c>
      <c r="H619" s="119" t="str">
        <f>'Monitoring Data'!AR44</f>
        <v xml:space="preserve">      -</v>
      </c>
      <c r="I619" s="263"/>
      <c r="J619" s="221" t="str">
        <f t="shared" si="48"/>
        <v xml:space="preserve">      -</v>
      </c>
      <c r="K619" s="264" t="str">
        <f t="shared" si="46"/>
        <v xml:space="preserve">      -</v>
      </c>
      <c r="Q619" s="184"/>
      <c r="R619" s="184"/>
    </row>
    <row r="620" spans="1:18" ht="15" customHeight="1" thickBot="1" x14ac:dyDescent="0.25">
      <c r="A620" s="120" t="str">
        <f>$A$69</f>
        <v>Molybdenum</v>
      </c>
      <c r="B620" s="221" t="str">
        <f t="shared" si="42"/>
        <v xml:space="preserve">      -</v>
      </c>
      <c r="C620" s="221" t="str">
        <f t="shared" si="43"/>
        <v xml:space="preserve">      -</v>
      </c>
      <c r="D620" s="221" t="str">
        <f t="shared" si="44"/>
        <v xml:space="preserve">      -</v>
      </c>
      <c r="E620" s="221" t="str">
        <f t="shared" si="45"/>
        <v xml:space="preserve">      -</v>
      </c>
      <c r="F620" s="262" t="s">
        <v>115</v>
      </c>
      <c r="G620" s="221" t="str">
        <f t="shared" si="47"/>
        <v xml:space="preserve">      -</v>
      </c>
      <c r="H620" s="119" t="str">
        <f>'Monitoring Data'!AY44</f>
        <v xml:space="preserve">      -</v>
      </c>
      <c r="I620" s="263"/>
      <c r="J620" s="221" t="str">
        <f t="shared" si="48"/>
        <v xml:space="preserve">      -</v>
      </c>
      <c r="K620" s="264" t="str">
        <f t="shared" si="46"/>
        <v xml:space="preserve">      -</v>
      </c>
      <c r="Q620" s="184"/>
      <c r="R620" s="184"/>
    </row>
    <row r="621" spans="1:18" ht="15" customHeight="1" thickBot="1" x14ac:dyDescent="0.25">
      <c r="A621" s="120" t="str">
        <f>$A$70</f>
        <v>Nickel</v>
      </c>
      <c r="B621" s="221" t="str">
        <f t="shared" si="42"/>
        <v xml:space="preserve">      -</v>
      </c>
      <c r="C621" s="221" t="str">
        <f t="shared" si="43"/>
        <v xml:space="preserve">      -</v>
      </c>
      <c r="D621" s="221" t="str">
        <f t="shared" si="44"/>
        <v xml:space="preserve">      -</v>
      </c>
      <c r="E621" s="221" t="str">
        <f t="shared" si="45"/>
        <v xml:space="preserve">      -</v>
      </c>
      <c r="F621" s="262" t="s">
        <v>115</v>
      </c>
      <c r="G621" s="221" t="str">
        <f t="shared" si="47"/>
        <v xml:space="preserve">      -</v>
      </c>
      <c r="H621" s="119" t="str">
        <f>'Monitoring Data'!BF44</f>
        <v xml:space="preserve">      -</v>
      </c>
      <c r="I621" s="263"/>
      <c r="J621" s="221" t="str">
        <f t="shared" si="48"/>
        <v xml:space="preserve">      -</v>
      </c>
      <c r="K621" s="264" t="str">
        <f t="shared" si="46"/>
        <v xml:space="preserve">      -</v>
      </c>
      <c r="Q621" s="184"/>
      <c r="R621" s="184"/>
    </row>
    <row r="622" spans="1:18" ht="15" customHeight="1" thickBot="1" x14ac:dyDescent="0.25">
      <c r="A622" s="120" t="str">
        <f>$A$71</f>
        <v>Selenium</v>
      </c>
      <c r="B622" s="221" t="str">
        <f t="shared" si="42"/>
        <v xml:space="preserve">      -</v>
      </c>
      <c r="C622" s="221" t="str">
        <f t="shared" si="43"/>
        <v xml:space="preserve">      -</v>
      </c>
      <c r="D622" s="221" t="str">
        <f t="shared" si="44"/>
        <v xml:space="preserve">      -</v>
      </c>
      <c r="E622" s="221" t="str">
        <f t="shared" si="45"/>
        <v xml:space="preserve">      -</v>
      </c>
      <c r="F622" s="262" t="s">
        <v>115</v>
      </c>
      <c r="G622" s="221" t="str">
        <f t="shared" si="47"/>
        <v xml:space="preserve">      -</v>
      </c>
      <c r="H622" s="119" t="str">
        <f>'Monitoring Data'!BM44</f>
        <v xml:space="preserve">      -</v>
      </c>
      <c r="I622" s="263"/>
      <c r="J622" s="221" t="str">
        <f t="shared" si="48"/>
        <v xml:space="preserve">      -</v>
      </c>
      <c r="K622" s="264" t="str">
        <f t="shared" si="46"/>
        <v xml:space="preserve">      -</v>
      </c>
      <c r="Q622" s="184"/>
      <c r="R622" s="184"/>
    </row>
    <row r="623" spans="1:18" ht="15" customHeight="1" thickBot="1" x14ac:dyDescent="0.25">
      <c r="A623" s="120" t="str">
        <f>$A$72</f>
        <v>Silver</v>
      </c>
      <c r="B623" s="221" t="str">
        <f t="shared" si="42"/>
        <v xml:space="preserve">      -</v>
      </c>
      <c r="C623" s="221" t="str">
        <f t="shared" si="43"/>
        <v xml:space="preserve">      -</v>
      </c>
      <c r="D623" s="221" t="str">
        <f t="shared" si="44"/>
        <v xml:space="preserve">      -</v>
      </c>
      <c r="E623" s="221" t="str">
        <f t="shared" si="45"/>
        <v xml:space="preserve">      -</v>
      </c>
      <c r="F623" s="262" t="s">
        <v>115</v>
      </c>
      <c r="G623" s="221" t="str">
        <f t="shared" si="47"/>
        <v xml:space="preserve">      -</v>
      </c>
      <c r="H623" s="119" t="str">
        <f>'Monitoring Data'!BT44</f>
        <v xml:space="preserve">      -</v>
      </c>
      <c r="I623" s="263"/>
      <c r="J623" s="221" t="str">
        <f t="shared" si="48"/>
        <v xml:space="preserve">      -</v>
      </c>
      <c r="K623" s="264" t="str">
        <f t="shared" si="46"/>
        <v xml:space="preserve">      -</v>
      </c>
      <c r="Q623" s="184"/>
      <c r="R623" s="184"/>
    </row>
    <row r="624" spans="1:18" ht="15" customHeight="1" thickBot="1" x14ac:dyDescent="0.25">
      <c r="A624" s="120" t="str">
        <f>$A$73</f>
        <v>Zinc</v>
      </c>
      <c r="B624" s="221" t="str">
        <f t="shared" si="42"/>
        <v xml:space="preserve">      -</v>
      </c>
      <c r="C624" s="221" t="str">
        <f t="shared" si="43"/>
        <v xml:space="preserve">      -</v>
      </c>
      <c r="D624" s="221" t="str">
        <f t="shared" si="44"/>
        <v xml:space="preserve">      -</v>
      </c>
      <c r="E624" s="221" t="str">
        <f t="shared" si="45"/>
        <v xml:space="preserve">      -</v>
      </c>
      <c r="F624" s="262" t="s">
        <v>115</v>
      </c>
      <c r="G624" s="221" t="str">
        <f t="shared" si="47"/>
        <v xml:space="preserve">      -</v>
      </c>
      <c r="H624" s="119" t="str">
        <f>'Monitoring Data'!CA44</f>
        <v xml:space="preserve">      -</v>
      </c>
      <c r="I624" s="263"/>
      <c r="J624" s="221" t="str">
        <f t="shared" si="48"/>
        <v xml:space="preserve">      -</v>
      </c>
      <c r="K624" s="264" t="str">
        <f t="shared" si="46"/>
        <v xml:space="preserve">      -</v>
      </c>
      <c r="Q624" s="184"/>
      <c r="R624" s="184"/>
    </row>
    <row r="625" spans="1:18" ht="15" customHeight="1" thickBot="1" x14ac:dyDescent="0.25">
      <c r="A625" s="119" t="str">
        <f>$A$74</f>
        <v>Ammonia</v>
      </c>
      <c r="B625" s="221" t="str">
        <f t="shared" si="42"/>
        <v xml:space="preserve">      -</v>
      </c>
      <c r="C625" s="221" t="str">
        <f t="shared" si="43"/>
        <v xml:space="preserve">      -</v>
      </c>
      <c r="D625" s="221" t="str">
        <f t="shared" si="44"/>
        <v xml:space="preserve">      -</v>
      </c>
      <c r="E625" s="223" t="str">
        <f t="shared" si="45"/>
        <v xml:space="preserve">      -</v>
      </c>
      <c r="F625" s="221" t="str">
        <f>$G568</f>
        <v xml:space="preserve">      -</v>
      </c>
      <c r="G625" s="221" t="str">
        <f t="shared" si="47"/>
        <v xml:space="preserve">      -</v>
      </c>
      <c r="H625" s="119" t="str">
        <f>'Monitoring Data'!CH44</f>
        <v xml:space="preserve">      -</v>
      </c>
      <c r="I625" s="263"/>
      <c r="J625" s="221" t="str">
        <f t="shared" si="48"/>
        <v xml:space="preserve">      -</v>
      </c>
      <c r="K625" s="264" t="str">
        <f t="shared" si="46"/>
        <v xml:space="preserve">      -</v>
      </c>
      <c r="Q625" s="184"/>
      <c r="R625" s="184"/>
    </row>
    <row r="626" spans="1:18" ht="15" customHeight="1" thickBot="1" x14ac:dyDescent="0.25">
      <c r="A626" s="119" t="str">
        <f>$A$75</f>
        <v>BOD</v>
      </c>
      <c r="B626" s="223" t="str">
        <f t="shared" si="42"/>
        <v xml:space="preserve">      -</v>
      </c>
      <c r="C626" s="223" t="str">
        <f t="shared" si="43"/>
        <v xml:space="preserve">      -</v>
      </c>
      <c r="D626" s="223" t="str">
        <f t="shared" si="44"/>
        <v xml:space="preserve">      -</v>
      </c>
      <c r="E626" s="223" t="str">
        <f t="shared" si="45"/>
        <v xml:space="preserve">      -</v>
      </c>
      <c r="F626" s="223" t="str">
        <f>$G569</f>
        <v xml:space="preserve">      -</v>
      </c>
      <c r="G626" s="223" t="str">
        <f t="shared" si="47"/>
        <v xml:space="preserve">      -</v>
      </c>
      <c r="H626" s="265" t="str">
        <f>'Monitoring Data'!CO44</f>
        <v xml:space="preserve">      -</v>
      </c>
      <c r="I626" s="266"/>
      <c r="J626" s="347" t="str">
        <f t="shared" si="48"/>
        <v xml:space="preserve">      -</v>
      </c>
      <c r="K626" s="359" t="str">
        <f t="shared" si="46"/>
        <v xml:space="preserve">      -</v>
      </c>
      <c r="Q626" s="184"/>
      <c r="R626" s="184"/>
    </row>
    <row r="627" spans="1:18" ht="15" customHeight="1" thickBot="1" x14ac:dyDescent="0.25">
      <c r="A627" s="119" t="str">
        <f>$A$76</f>
        <v>TSS</v>
      </c>
      <c r="B627" s="223" t="str">
        <f t="shared" si="42"/>
        <v xml:space="preserve">      -</v>
      </c>
      <c r="C627" s="223" t="str">
        <f t="shared" si="43"/>
        <v xml:space="preserve">      -</v>
      </c>
      <c r="D627" s="223" t="str">
        <f t="shared" si="44"/>
        <v xml:space="preserve">      -</v>
      </c>
      <c r="E627" s="223" t="str">
        <f t="shared" si="45"/>
        <v xml:space="preserve">      -</v>
      </c>
      <c r="F627" s="223" t="str">
        <f>$G570</f>
        <v xml:space="preserve">      -</v>
      </c>
      <c r="G627" s="223" t="str">
        <f t="shared" si="47"/>
        <v xml:space="preserve">      -</v>
      </c>
      <c r="H627" s="265" t="str">
        <f>'Monitoring Data'!CV44</f>
        <v xml:space="preserve">      -</v>
      </c>
      <c r="I627" s="266"/>
      <c r="J627" s="347" t="str">
        <f t="shared" si="48"/>
        <v xml:space="preserve">      -</v>
      </c>
      <c r="K627" s="359" t="str">
        <f t="shared" si="46"/>
        <v xml:space="preserve">      -</v>
      </c>
      <c r="Q627" s="184"/>
      <c r="R627" s="184"/>
    </row>
    <row r="628" spans="1:18" ht="15" customHeight="1" thickBot="1" x14ac:dyDescent="0.25">
      <c r="A628" s="119" t="str">
        <f>$A$77</f>
        <v>Phosphorus (T)</v>
      </c>
      <c r="B628" s="368" t="str">
        <f t="shared" si="42"/>
        <v xml:space="preserve">      -</v>
      </c>
      <c r="C628" s="368" t="str">
        <f t="shared" si="43"/>
        <v xml:space="preserve">      -</v>
      </c>
      <c r="D628" s="368" t="str">
        <f t="shared" si="44"/>
        <v xml:space="preserve">      -</v>
      </c>
      <c r="E628" s="368" t="str">
        <f t="shared" si="45"/>
        <v xml:space="preserve">      -</v>
      </c>
      <c r="F628" s="408" t="s">
        <v>115</v>
      </c>
      <c r="G628" s="368" t="str">
        <f t="shared" si="47"/>
        <v xml:space="preserve">      -</v>
      </c>
      <c r="H628" s="406" t="str">
        <f>'Monitoring Data'!DC44</f>
        <v xml:space="preserve">      -</v>
      </c>
      <c r="I628" s="263"/>
      <c r="J628" s="368" t="str">
        <f t="shared" si="48"/>
        <v xml:space="preserve">      -</v>
      </c>
      <c r="K628" s="407" t="str">
        <f t="shared" si="46"/>
        <v xml:space="preserve">      -</v>
      </c>
      <c r="Q628" s="184"/>
      <c r="R628" s="184"/>
    </row>
    <row r="629" spans="1:18" ht="15" customHeight="1" thickBot="1" x14ac:dyDescent="0.25">
      <c r="A629" s="120" t="str">
        <f>$A$78</f>
        <v>Nitrogen (T)</v>
      </c>
      <c r="B629" s="368" t="str">
        <f t="shared" si="42"/>
        <v xml:space="preserve">      -</v>
      </c>
      <c r="C629" s="368" t="str">
        <f t="shared" si="43"/>
        <v xml:space="preserve">      -</v>
      </c>
      <c r="D629" s="368" t="str">
        <f t="shared" si="44"/>
        <v xml:space="preserve">      -</v>
      </c>
      <c r="E629" s="408" t="str">
        <f t="shared" si="45"/>
        <v xml:space="preserve">      -</v>
      </c>
      <c r="F629" s="368" t="str">
        <f>G571</f>
        <v xml:space="preserve">      -</v>
      </c>
      <c r="G629" s="368" t="str">
        <f t="shared" si="47"/>
        <v xml:space="preserve">      -</v>
      </c>
      <c r="H629" s="406" t="str">
        <f>'Monitoring Data'!DJ44</f>
        <v xml:space="preserve">      -</v>
      </c>
      <c r="I629" s="263"/>
      <c r="J629" s="368" t="str">
        <f t="shared" si="48"/>
        <v xml:space="preserve">      -</v>
      </c>
      <c r="K629" s="407" t="str">
        <f t="shared" si="46"/>
        <v xml:space="preserve">      -</v>
      </c>
      <c r="Q629" s="184"/>
      <c r="R629" s="184"/>
    </row>
    <row r="630" spans="1:18" ht="15" customHeight="1" thickBot="1" x14ac:dyDescent="0.25">
      <c r="A630" s="120" t="str">
        <f>$A$79</f>
        <v>Beryllium</v>
      </c>
      <c r="B630" s="221" t="str">
        <f t="shared" si="42"/>
        <v xml:space="preserve">      -</v>
      </c>
      <c r="C630" s="221" t="str">
        <f t="shared" si="43"/>
        <v xml:space="preserve">      -</v>
      </c>
      <c r="D630" s="221" t="str">
        <f t="shared" si="44"/>
        <v xml:space="preserve">      -</v>
      </c>
      <c r="E630" s="221" t="str">
        <f t="shared" si="45"/>
        <v xml:space="preserve">      -</v>
      </c>
      <c r="F630" s="408" t="str">
        <f t="shared" ref="F630:F649" si="49">$G571</f>
        <v xml:space="preserve">      -</v>
      </c>
      <c r="G630" s="221" t="str">
        <f t="shared" si="47"/>
        <v xml:space="preserve">      -</v>
      </c>
      <c r="H630" s="267" t="str">
        <f>'Monitoring Data'!DQ44</f>
        <v xml:space="preserve">      -</v>
      </c>
      <c r="I630" s="263"/>
      <c r="J630" s="221" t="str">
        <f t="shared" si="48"/>
        <v xml:space="preserve">      -</v>
      </c>
      <c r="K630" s="264" t="str">
        <f t="shared" si="46"/>
        <v xml:space="preserve">      -</v>
      </c>
      <c r="Q630" s="184"/>
      <c r="R630" s="184"/>
    </row>
    <row r="631" spans="1:18" ht="15" customHeight="1" thickBot="1" x14ac:dyDescent="0.25">
      <c r="A631" s="120" t="str">
        <f>IF($A$80="","",$A$80)</f>
        <v/>
      </c>
      <c r="B631" s="221" t="str">
        <f t="shared" si="42"/>
        <v xml:space="preserve">      -</v>
      </c>
      <c r="C631" s="221" t="str">
        <f t="shared" si="43"/>
        <v xml:space="preserve">      -</v>
      </c>
      <c r="D631" s="221" t="str">
        <f t="shared" si="44"/>
        <v xml:space="preserve">      -</v>
      </c>
      <c r="E631" s="221" t="str">
        <f t="shared" si="45"/>
        <v xml:space="preserve">      -</v>
      </c>
      <c r="F631" s="221" t="str">
        <f t="shared" si="49"/>
        <v xml:space="preserve">      -</v>
      </c>
      <c r="G631" s="221" t="str">
        <f t="shared" si="47"/>
        <v xml:space="preserve">      -</v>
      </c>
      <c r="H631" s="267" t="str">
        <f>'Monitoring Data'!DX44</f>
        <v xml:space="preserve">      -</v>
      </c>
      <c r="I631" s="263"/>
      <c r="J631" s="221" t="str">
        <f t="shared" si="48"/>
        <v xml:space="preserve">      -</v>
      </c>
      <c r="K631" s="264" t="str">
        <f t="shared" si="46"/>
        <v xml:space="preserve">      -</v>
      </c>
      <c r="Q631" s="184"/>
      <c r="R631" s="184"/>
    </row>
    <row r="632" spans="1:18" ht="15" customHeight="1" thickBot="1" x14ac:dyDescent="0.25">
      <c r="A632" s="120" t="str">
        <f>IF($A$81="","",$A$81)</f>
        <v/>
      </c>
      <c r="B632" s="221" t="str">
        <f t="shared" si="42"/>
        <v xml:space="preserve">      -</v>
      </c>
      <c r="C632" s="221" t="str">
        <f t="shared" si="43"/>
        <v xml:space="preserve">      -</v>
      </c>
      <c r="D632" s="221" t="str">
        <f t="shared" si="44"/>
        <v xml:space="preserve">      -</v>
      </c>
      <c r="E632" s="221" t="str">
        <f t="shared" si="45"/>
        <v xml:space="preserve">      -</v>
      </c>
      <c r="F632" s="221" t="str">
        <f t="shared" si="49"/>
        <v xml:space="preserve">      -</v>
      </c>
      <c r="G632" s="221" t="str">
        <f t="shared" si="47"/>
        <v xml:space="preserve">      -</v>
      </c>
      <c r="H632" s="267" t="str">
        <f>'Monitoring Data'!EE44</f>
        <v xml:space="preserve">      -</v>
      </c>
      <c r="I632" s="263"/>
      <c r="J632" s="221" t="str">
        <f t="shared" si="48"/>
        <v xml:space="preserve">      -</v>
      </c>
      <c r="K632" s="264" t="str">
        <f t="shared" si="46"/>
        <v xml:space="preserve">      -</v>
      </c>
      <c r="Q632" s="184"/>
      <c r="R632" s="184"/>
    </row>
    <row r="633" spans="1:18" ht="15" customHeight="1" thickBot="1" x14ac:dyDescent="0.25">
      <c r="A633" s="120" t="str">
        <f>IF($A$82="","",$A$82)</f>
        <v/>
      </c>
      <c r="B633" s="221" t="str">
        <f t="shared" si="42"/>
        <v xml:space="preserve">      -</v>
      </c>
      <c r="C633" s="221" t="str">
        <f t="shared" si="43"/>
        <v xml:space="preserve">      -</v>
      </c>
      <c r="D633" s="221" t="str">
        <f t="shared" si="44"/>
        <v xml:space="preserve">      -</v>
      </c>
      <c r="E633" s="221" t="str">
        <f t="shared" si="45"/>
        <v xml:space="preserve">      -</v>
      </c>
      <c r="F633" s="221" t="str">
        <f t="shared" si="49"/>
        <v xml:space="preserve">      -</v>
      </c>
      <c r="G633" s="221" t="str">
        <f t="shared" si="47"/>
        <v xml:space="preserve">      -</v>
      </c>
      <c r="H633" s="267" t="str">
        <f>'Monitoring Data'!EL44</f>
        <v xml:space="preserve">      -</v>
      </c>
      <c r="I633" s="263"/>
      <c r="J633" s="221" t="str">
        <f t="shared" si="48"/>
        <v xml:space="preserve">      -</v>
      </c>
      <c r="K633" s="264" t="str">
        <f t="shared" si="46"/>
        <v xml:space="preserve">      -</v>
      </c>
      <c r="Q633" s="184"/>
      <c r="R633" s="184"/>
    </row>
    <row r="634" spans="1:18" ht="15" customHeight="1" thickBot="1" x14ac:dyDescent="0.25">
      <c r="A634" s="120" t="str">
        <f>IF($A$83="","",$A$83)</f>
        <v/>
      </c>
      <c r="B634" s="221" t="str">
        <f t="shared" si="42"/>
        <v xml:space="preserve">      -</v>
      </c>
      <c r="C634" s="221" t="str">
        <f t="shared" si="43"/>
        <v xml:space="preserve">      -</v>
      </c>
      <c r="D634" s="221" t="str">
        <f t="shared" si="44"/>
        <v xml:space="preserve">      -</v>
      </c>
      <c r="E634" s="221" t="str">
        <f t="shared" si="45"/>
        <v xml:space="preserve">      -</v>
      </c>
      <c r="F634" s="221" t="str">
        <f t="shared" si="49"/>
        <v xml:space="preserve">      -</v>
      </c>
      <c r="G634" s="221" t="str">
        <f t="shared" si="47"/>
        <v xml:space="preserve">      -</v>
      </c>
      <c r="H634" s="267" t="str">
        <f>'Monitoring Data'!ES44</f>
        <v xml:space="preserve">      -</v>
      </c>
      <c r="I634" s="263"/>
      <c r="J634" s="221" t="str">
        <f t="shared" si="48"/>
        <v xml:space="preserve">      -</v>
      </c>
      <c r="K634" s="264" t="str">
        <f t="shared" si="46"/>
        <v xml:space="preserve">      -</v>
      </c>
      <c r="Q634" s="184"/>
      <c r="R634" s="184"/>
    </row>
    <row r="635" spans="1:18" ht="15" customHeight="1" thickBot="1" x14ac:dyDescent="0.25">
      <c r="A635" s="120" t="str">
        <f>IF($A$84="","",$A$84)</f>
        <v/>
      </c>
      <c r="B635" s="221" t="str">
        <f t="shared" si="42"/>
        <v xml:space="preserve">      -</v>
      </c>
      <c r="C635" s="221" t="str">
        <f t="shared" si="43"/>
        <v xml:space="preserve">      -</v>
      </c>
      <c r="D635" s="221" t="str">
        <f t="shared" si="44"/>
        <v xml:space="preserve">      -</v>
      </c>
      <c r="E635" s="221" t="str">
        <f t="shared" si="45"/>
        <v xml:space="preserve">      -</v>
      </c>
      <c r="F635" s="221" t="str">
        <f t="shared" si="49"/>
        <v xml:space="preserve">      -</v>
      </c>
      <c r="G635" s="221" t="str">
        <f t="shared" si="47"/>
        <v xml:space="preserve">      -</v>
      </c>
      <c r="H635" s="267" t="str">
        <f>'Monitoring Data'!EZ44</f>
        <v xml:space="preserve">      -</v>
      </c>
      <c r="I635" s="263"/>
      <c r="J635" s="221" t="str">
        <f t="shared" si="48"/>
        <v xml:space="preserve">      -</v>
      </c>
      <c r="K635" s="264" t="str">
        <f t="shared" si="46"/>
        <v xml:space="preserve">      -</v>
      </c>
      <c r="Q635" s="184"/>
      <c r="R635" s="184"/>
    </row>
    <row r="636" spans="1:18" ht="15" customHeight="1" thickBot="1" x14ac:dyDescent="0.25">
      <c r="A636" s="120" t="str">
        <f>IF($A$85="","",$A$85)</f>
        <v/>
      </c>
      <c r="B636" s="221" t="str">
        <f t="shared" si="42"/>
        <v xml:space="preserve">      -</v>
      </c>
      <c r="C636" s="221" t="str">
        <f t="shared" si="43"/>
        <v xml:space="preserve">      -</v>
      </c>
      <c r="D636" s="221" t="str">
        <f t="shared" si="44"/>
        <v xml:space="preserve">      -</v>
      </c>
      <c r="E636" s="221" t="str">
        <f t="shared" si="45"/>
        <v xml:space="preserve">      -</v>
      </c>
      <c r="F636" s="221" t="str">
        <f t="shared" si="49"/>
        <v xml:space="preserve">      -</v>
      </c>
      <c r="G636" s="221" t="str">
        <f t="shared" si="47"/>
        <v xml:space="preserve">      -</v>
      </c>
      <c r="H636" s="267" t="str">
        <f>'Monitoring Data'!FG44</f>
        <v xml:space="preserve">      -</v>
      </c>
      <c r="I636" s="263"/>
      <c r="J636" s="221" t="str">
        <f t="shared" si="48"/>
        <v xml:space="preserve">      -</v>
      </c>
      <c r="K636" s="264" t="str">
        <f t="shared" si="46"/>
        <v xml:space="preserve">      -</v>
      </c>
      <c r="Q636" s="184"/>
      <c r="R636" s="184"/>
    </row>
    <row r="637" spans="1:18" ht="15" customHeight="1" thickBot="1" x14ac:dyDescent="0.25">
      <c r="A637" s="120" t="str">
        <f>IF($A$86="","",$A$86)</f>
        <v/>
      </c>
      <c r="B637" s="221" t="str">
        <f t="shared" si="42"/>
        <v xml:space="preserve">      -</v>
      </c>
      <c r="C637" s="221" t="str">
        <f t="shared" si="43"/>
        <v xml:space="preserve">      -</v>
      </c>
      <c r="D637" s="221" t="str">
        <f t="shared" si="44"/>
        <v xml:space="preserve">      -</v>
      </c>
      <c r="E637" s="221" t="str">
        <f t="shared" si="45"/>
        <v xml:space="preserve">      -</v>
      </c>
      <c r="F637" s="221" t="str">
        <f t="shared" si="49"/>
        <v xml:space="preserve">      -</v>
      </c>
      <c r="G637" s="221" t="str">
        <f t="shared" si="47"/>
        <v xml:space="preserve">      -</v>
      </c>
      <c r="H637" s="267" t="str">
        <f>'Monitoring Data'!FN44</f>
        <v xml:space="preserve">      -</v>
      </c>
      <c r="I637" s="263"/>
      <c r="J637" s="221" t="str">
        <f t="shared" si="48"/>
        <v xml:space="preserve">      -</v>
      </c>
      <c r="K637" s="264" t="str">
        <f t="shared" si="46"/>
        <v xml:space="preserve">      -</v>
      </c>
      <c r="Q637" s="184"/>
      <c r="R637" s="184"/>
    </row>
    <row r="638" spans="1:18" ht="15" customHeight="1" thickBot="1" x14ac:dyDescent="0.25">
      <c r="A638" s="120" t="str">
        <f>IF($A$87="","",$A$87)</f>
        <v/>
      </c>
      <c r="B638" s="221" t="str">
        <f t="shared" si="42"/>
        <v xml:space="preserve">      -</v>
      </c>
      <c r="C638" s="221" t="str">
        <f t="shared" si="43"/>
        <v xml:space="preserve">      -</v>
      </c>
      <c r="D638" s="221" t="str">
        <f t="shared" si="44"/>
        <v xml:space="preserve">      -</v>
      </c>
      <c r="E638" s="221" t="str">
        <f t="shared" si="45"/>
        <v xml:space="preserve">      -</v>
      </c>
      <c r="F638" s="221" t="str">
        <f t="shared" si="49"/>
        <v xml:space="preserve">      -</v>
      </c>
      <c r="G638" s="221" t="str">
        <f t="shared" si="47"/>
        <v xml:space="preserve">      -</v>
      </c>
      <c r="H638" s="267" t="str">
        <f>'Monitoring Data'!FU44</f>
        <v xml:space="preserve">      -</v>
      </c>
      <c r="I638" s="263"/>
      <c r="J638" s="221" t="str">
        <f t="shared" si="48"/>
        <v xml:space="preserve">      -</v>
      </c>
      <c r="K638" s="264" t="str">
        <f t="shared" si="46"/>
        <v xml:space="preserve">      -</v>
      </c>
      <c r="Q638" s="184"/>
      <c r="R638" s="184"/>
    </row>
    <row r="639" spans="1:18" ht="15" customHeight="1" thickBot="1" x14ac:dyDescent="0.25">
      <c r="A639" s="120" t="str">
        <f>IF($A$88="","",$A$88)</f>
        <v/>
      </c>
      <c r="B639" s="221" t="str">
        <f t="shared" si="42"/>
        <v xml:space="preserve">      -</v>
      </c>
      <c r="C639" s="221" t="str">
        <f t="shared" si="43"/>
        <v xml:space="preserve">      -</v>
      </c>
      <c r="D639" s="221" t="str">
        <f t="shared" si="44"/>
        <v xml:space="preserve">      -</v>
      </c>
      <c r="E639" s="221" t="str">
        <f t="shared" si="45"/>
        <v xml:space="preserve">      -</v>
      </c>
      <c r="F639" s="221" t="str">
        <f t="shared" si="49"/>
        <v xml:space="preserve">      -</v>
      </c>
      <c r="G639" s="221" t="str">
        <f t="shared" si="47"/>
        <v xml:space="preserve">      -</v>
      </c>
      <c r="H639" s="267" t="str">
        <f>'Monitoring Data'!GB44</f>
        <v xml:space="preserve">      -</v>
      </c>
      <c r="I639" s="263"/>
      <c r="J639" s="221" t="str">
        <f t="shared" si="48"/>
        <v xml:space="preserve">      -</v>
      </c>
      <c r="K639" s="264" t="str">
        <f t="shared" si="46"/>
        <v xml:space="preserve">      -</v>
      </c>
      <c r="Q639" s="184"/>
      <c r="R639" s="184"/>
    </row>
    <row r="640" spans="1:18" ht="15" customHeight="1" thickBot="1" x14ac:dyDescent="0.25">
      <c r="A640" s="120" t="str">
        <f>IF($A$89="","",$A$89)</f>
        <v/>
      </c>
      <c r="B640" s="221" t="str">
        <f t="shared" si="42"/>
        <v xml:space="preserve">      -</v>
      </c>
      <c r="C640" s="221" t="str">
        <f t="shared" si="43"/>
        <v xml:space="preserve">      -</v>
      </c>
      <c r="D640" s="221" t="str">
        <f t="shared" si="44"/>
        <v xml:space="preserve">      -</v>
      </c>
      <c r="E640" s="221" t="str">
        <f t="shared" si="45"/>
        <v xml:space="preserve">      -</v>
      </c>
      <c r="F640" s="221" t="str">
        <f t="shared" si="49"/>
        <v xml:space="preserve">      -</v>
      </c>
      <c r="G640" s="221" t="str">
        <f t="shared" si="47"/>
        <v xml:space="preserve">      -</v>
      </c>
      <c r="H640" s="267" t="str">
        <f>'Monitoring Data'!GI44</f>
        <v xml:space="preserve">      -</v>
      </c>
      <c r="I640" s="263"/>
      <c r="J640" s="221" t="str">
        <f t="shared" si="48"/>
        <v xml:space="preserve">      -</v>
      </c>
      <c r="K640" s="264" t="str">
        <f t="shared" si="46"/>
        <v xml:space="preserve">      -</v>
      </c>
      <c r="Q640" s="184"/>
      <c r="R640" s="184"/>
    </row>
    <row r="641" spans="1:18" ht="15" customHeight="1" thickBot="1" x14ac:dyDescent="0.25">
      <c r="A641" s="120" t="str">
        <f>IF($A$90="","",$A$90)</f>
        <v/>
      </c>
      <c r="B641" s="221" t="str">
        <f t="shared" si="42"/>
        <v xml:space="preserve">      -</v>
      </c>
      <c r="C641" s="221" t="str">
        <f t="shared" si="43"/>
        <v xml:space="preserve">      -</v>
      </c>
      <c r="D641" s="221" t="str">
        <f t="shared" si="44"/>
        <v xml:space="preserve">      -</v>
      </c>
      <c r="E641" s="221" t="str">
        <f t="shared" si="45"/>
        <v xml:space="preserve">      -</v>
      </c>
      <c r="F641" s="221" t="str">
        <f t="shared" si="49"/>
        <v xml:space="preserve">      -</v>
      </c>
      <c r="G641" s="221" t="str">
        <f t="shared" si="47"/>
        <v xml:space="preserve">      -</v>
      </c>
      <c r="H641" s="267" t="str">
        <f>'Monitoring Data'!GP44</f>
        <v xml:space="preserve">      -</v>
      </c>
      <c r="I641" s="263"/>
      <c r="J641" s="221" t="str">
        <f t="shared" si="48"/>
        <v xml:space="preserve">      -</v>
      </c>
      <c r="K641" s="264" t="str">
        <f t="shared" si="46"/>
        <v xml:space="preserve">      -</v>
      </c>
      <c r="Q641" s="184"/>
      <c r="R641" s="184"/>
    </row>
    <row r="642" spans="1:18" ht="15" customHeight="1" thickBot="1" x14ac:dyDescent="0.25">
      <c r="A642" s="120" t="str">
        <f>IF($A$91="","",$A$91)</f>
        <v/>
      </c>
      <c r="B642" s="221" t="str">
        <f t="shared" si="42"/>
        <v xml:space="preserve">      -</v>
      </c>
      <c r="C642" s="221" t="str">
        <f t="shared" si="43"/>
        <v xml:space="preserve">      -</v>
      </c>
      <c r="D642" s="221" t="str">
        <f t="shared" si="44"/>
        <v xml:space="preserve">      -</v>
      </c>
      <c r="E642" s="221" t="str">
        <f t="shared" si="45"/>
        <v xml:space="preserve">      -</v>
      </c>
      <c r="F642" s="221" t="str">
        <f t="shared" si="49"/>
        <v xml:space="preserve">      -</v>
      </c>
      <c r="G642" s="221" t="str">
        <f t="shared" si="47"/>
        <v xml:space="preserve">      -</v>
      </c>
      <c r="H642" s="267" t="str">
        <f>'Monitoring Data'!GW44</f>
        <v xml:space="preserve">      -</v>
      </c>
      <c r="I642" s="263"/>
      <c r="J642" s="221" t="str">
        <f t="shared" si="48"/>
        <v xml:space="preserve">      -</v>
      </c>
      <c r="K642" s="264" t="str">
        <f t="shared" si="46"/>
        <v xml:space="preserve">      -</v>
      </c>
      <c r="Q642" s="184"/>
    </row>
    <row r="643" spans="1:18" ht="15" customHeight="1" thickBot="1" x14ac:dyDescent="0.25">
      <c r="A643" s="120" t="str">
        <f>IF($A$92="","",$A$92)</f>
        <v/>
      </c>
      <c r="B643" s="221" t="str">
        <f t="shared" si="42"/>
        <v xml:space="preserve">      -</v>
      </c>
      <c r="C643" s="221" t="str">
        <f t="shared" si="43"/>
        <v xml:space="preserve">      -</v>
      </c>
      <c r="D643" s="221" t="str">
        <f t="shared" si="44"/>
        <v xml:space="preserve">      -</v>
      </c>
      <c r="E643" s="221" t="str">
        <f t="shared" si="45"/>
        <v xml:space="preserve">      -</v>
      </c>
      <c r="F643" s="221" t="str">
        <f t="shared" si="49"/>
        <v xml:space="preserve">      -</v>
      </c>
      <c r="G643" s="221" t="str">
        <f t="shared" si="47"/>
        <v xml:space="preserve">      -</v>
      </c>
      <c r="H643" s="267" t="str">
        <f>'Monitoring Data'!HD44</f>
        <v xml:space="preserve">      -</v>
      </c>
      <c r="I643" s="263"/>
      <c r="J643" s="221" t="str">
        <f t="shared" si="48"/>
        <v xml:space="preserve">      -</v>
      </c>
      <c r="K643" s="264" t="str">
        <f t="shared" si="46"/>
        <v xml:space="preserve">      -</v>
      </c>
    </row>
    <row r="644" spans="1:18" ht="15" customHeight="1" thickBot="1" x14ac:dyDescent="0.25">
      <c r="A644" s="120" t="str">
        <f>IF($A$93="","",$A$93)</f>
        <v/>
      </c>
      <c r="B644" s="221" t="str">
        <f t="shared" si="42"/>
        <v xml:space="preserve">      -</v>
      </c>
      <c r="C644" s="221" t="str">
        <f t="shared" si="43"/>
        <v xml:space="preserve">      -</v>
      </c>
      <c r="D644" s="221" t="str">
        <f t="shared" si="44"/>
        <v xml:space="preserve">      -</v>
      </c>
      <c r="E644" s="221" t="str">
        <f t="shared" si="45"/>
        <v xml:space="preserve">      -</v>
      </c>
      <c r="F644" s="221" t="str">
        <f t="shared" si="49"/>
        <v xml:space="preserve">      -</v>
      </c>
      <c r="G644" s="221" t="str">
        <f t="shared" si="47"/>
        <v xml:space="preserve">      -</v>
      </c>
      <c r="H644" s="267" t="str">
        <f>'Monitoring Data'!HK44</f>
        <v xml:space="preserve">      -</v>
      </c>
      <c r="I644" s="263"/>
      <c r="J644" s="221" t="str">
        <f t="shared" si="48"/>
        <v xml:space="preserve">      -</v>
      </c>
      <c r="K644" s="264" t="str">
        <f t="shared" si="46"/>
        <v xml:space="preserve">      -</v>
      </c>
    </row>
    <row r="645" spans="1:18" ht="15" customHeight="1" thickBot="1" x14ac:dyDescent="0.25">
      <c r="A645" s="120" t="str">
        <f>IF($A$94="","",$A$94)</f>
        <v/>
      </c>
      <c r="B645" s="221" t="str">
        <f t="shared" si="42"/>
        <v xml:space="preserve">      -</v>
      </c>
      <c r="C645" s="221" t="str">
        <f t="shared" si="43"/>
        <v xml:space="preserve">      -</v>
      </c>
      <c r="D645" s="221" t="str">
        <f t="shared" si="44"/>
        <v xml:space="preserve">      -</v>
      </c>
      <c r="E645" s="221" t="str">
        <f t="shared" si="45"/>
        <v xml:space="preserve">      -</v>
      </c>
      <c r="F645" s="221" t="str">
        <f t="shared" si="49"/>
        <v xml:space="preserve">      -</v>
      </c>
      <c r="G645" s="221" t="str">
        <f t="shared" si="47"/>
        <v xml:space="preserve">      -</v>
      </c>
      <c r="H645" s="267" t="str">
        <f>'Monitoring Data'!HR44</f>
        <v xml:space="preserve">      -</v>
      </c>
      <c r="I645" s="263"/>
      <c r="J645" s="221" t="str">
        <f t="shared" si="48"/>
        <v xml:space="preserve">      -</v>
      </c>
      <c r="K645" s="264" t="str">
        <f t="shared" si="46"/>
        <v xml:space="preserve">      -</v>
      </c>
    </row>
    <row r="646" spans="1:18" ht="15" customHeight="1" thickBot="1" x14ac:dyDescent="0.25">
      <c r="A646" s="120" t="str">
        <f>IF($A$95="","",$A$95)</f>
        <v/>
      </c>
      <c r="B646" s="221" t="str">
        <f t="shared" si="42"/>
        <v xml:space="preserve">      -</v>
      </c>
      <c r="C646" s="221" t="str">
        <f t="shared" si="43"/>
        <v xml:space="preserve">      -</v>
      </c>
      <c r="D646" s="221" t="str">
        <f t="shared" si="44"/>
        <v xml:space="preserve">      -</v>
      </c>
      <c r="E646" s="221" t="str">
        <f t="shared" si="45"/>
        <v xml:space="preserve">      -</v>
      </c>
      <c r="F646" s="221" t="str">
        <f t="shared" si="49"/>
        <v xml:space="preserve">      -</v>
      </c>
      <c r="G646" s="221" t="str">
        <f t="shared" si="47"/>
        <v xml:space="preserve">      -</v>
      </c>
      <c r="H646" s="267" t="str">
        <f>'Monitoring Data'!HY44</f>
        <v xml:space="preserve">      -</v>
      </c>
      <c r="I646" s="263"/>
      <c r="J646" s="221" t="str">
        <f t="shared" si="48"/>
        <v xml:space="preserve">      -</v>
      </c>
      <c r="K646" s="264" t="str">
        <f t="shared" si="46"/>
        <v xml:space="preserve">      -</v>
      </c>
    </row>
    <row r="647" spans="1:18" ht="15" customHeight="1" thickBot="1" x14ac:dyDescent="0.25">
      <c r="A647" s="120" t="str">
        <f>IF($A$96="","",$A$96)</f>
        <v/>
      </c>
      <c r="B647" s="221" t="str">
        <f t="shared" si="42"/>
        <v xml:space="preserve">      -</v>
      </c>
      <c r="C647" s="221" t="str">
        <f t="shared" si="43"/>
        <v xml:space="preserve">      -</v>
      </c>
      <c r="D647" s="221" t="str">
        <f t="shared" si="44"/>
        <v xml:space="preserve">      -</v>
      </c>
      <c r="E647" s="221" t="str">
        <f t="shared" si="45"/>
        <v xml:space="preserve">      -</v>
      </c>
      <c r="F647" s="221" t="str">
        <f t="shared" si="49"/>
        <v xml:space="preserve">      -</v>
      </c>
      <c r="G647" s="221" t="str">
        <f t="shared" si="47"/>
        <v xml:space="preserve">      -</v>
      </c>
      <c r="H647" s="267" t="str">
        <f>'Monitoring Data'!IF44</f>
        <v xml:space="preserve">      -</v>
      </c>
      <c r="I647" s="263"/>
      <c r="J647" s="221" t="str">
        <f t="shared" si="48"/>
        <v xml:space="preserve">      -</v>
      </c>
      <c r="K647" s="264" t="str">
        <f t="shared" si="46"/>
        <v xml:space="preserve">      -</v>
      </c>
    </row>
    <row r="648" spans="1:18" ht="15" customHeight="1" thickBot="1" x14ac:dyDescent="0.25">
      <c r="A648" s="120" t="str">
        <f>IF($A$97="","",$A$97)</f>
        <v/>
      </c>
      <c r="B648" s="221" t="str">
        <f t="shared" si="42"/>
        <v xml:space="preserve">      -</v>
      </c>
      <c r="C648" s="221" t="str">
        <f t="shared" si="43"/>
        <v xml:space="preserve">      -</v>
      </c>
      <c r="D648" s="221" t="str">
        <f t="shared" si="44"/>
        <v xml:space="preserve">      -</v>
      </c>
      <c r="E648" s="221" t="str">
        <f t="shared" si="45"/>
        <v xml:space="preserve">      -</v>
      </c>
      <c r="F648" s="221" t="str">
        <f t="shared" si="49"/>
        <v xml:space="preserve">      -</v>
      </c>
      <c r="G648" s="221" t="str">
        <f t="shared" si="47"/>
        <v xml:space="preserve">      -</v>
      </c>
      <c r="H648" s="267" t="str">
        <f>'Monitoring Data'!IM44</f>
        <v xml:space="preserve">      -</v>
      </c>
      <c r="I648" s="263"/>
      <c r="J648" s="221" t="str">
        <f t="shared" si="48"/>
        <v xml:space="preserve">      -</v>
      </c>
      <c r="K648" s="264" t="str">
        <f t="shared" si="46"/>
        <v xml:space="preserve">      -</v>
      </c>
    </row>
    <row r="649" spans="1:18" ht="15" customHeight="1" thickBot="1" x14ac:dyDescent="0.25">
      <c r="A649" s="120" t="str">
        <f>IF($A$98="","",$A$98)</f>
        <v/>
      </c>
      <c r="B649" s="221" t="str">
        <f t="shared" si="42"/>
        <v xml:space="preserve">      -</v>
      </c>
      <c r="C649" s="221" t="str">
        <f t="shared" si="43"/>
        <v xml:space="preserve">      -</v>
      </c>
      <c r="D649" s="221" t="str">
        <f t="shared" si="44"/>
        <v xml:space="preserve">      -</v>
      </c>
      <c r="E649" s="221" t="str">
        <f t="shared" si="45"/>
        <v xml:space="preserve">      -</v>
      </c>
      <c r="F649" s="221" t="str">
        <f t="shared" si="49"/>
        <v xml:space="preserve">      -</v>
      </c>
      <c r="G649" s="221" t="str">
        <f t="shared" si="47"/>
        <v xml:space="preserve">      -</v>
      </c>
      <c r="H649" s="267" t="str">
        <f>'Monitoring Data'!IT44</f>
        <v xml:space="preserve">      -</v>
      </c>
      <c r="I649" s="263"/>
      <c r="J649" s="268" t="str">
        <f t="shared" si="48"/>
        <v xml:space="preserve">      -</v>
      </c>
      <c r="K649" s="268" t="str">
        <f t="shared" si="46"/>
        <v xml:space="preserve">      -</v>
      </c>
    </row>
    <row r="650" spans="1:18" ht="15" customHeight="1" x14ac:dyDescent="0.2">
      <c r="A650" s="167"/>
      <c r="B650" s="167"/>
      <c r="C650" s="167"/>
      <c r="D650" s="167"/>
      <c r="E650" s="167"/>
      <c r="F650" s="167"/>
      <c r="G650" s="167"/>
      <c r="H650" s="167"/>
      <c r="I650" s="167"/>
    </row>
    <row r="651" spans="1:18" ht="15" customHeight="1" x14ac:dyDescent="0.2">
      <c r="A651" s="121" t="s">
        <v>672</v>
      </c>
      <c r="B651" s="150" t="s">
        <v>673</v>
      </c>
      <c r="C651" s="150"/>
      <c r="D651" s="150"/>
      <c r="E651" s="150"/>
      <c r="F651" s="150"/>
      <c r="G651" s="150"/>
      <c r="H651" s="150"/>
      <c r="I651" s="150"/>
    </row>
    <row r="652" spans="1:18" ht="15" customHeight="1" x14ac:dyDescent="0.2">
      <c r="A652" s="121" t="s">
        <v>674</v>
      </c>
      <c r="B652" s="150" t="s">
        <v>675</v>
      </c>
      <c r="C652" s="150"/>
      <c r="D652" s="150"/>
      <c r="E652" s="150"/>
      <c r="F652" s="150"/>
      <c r="G652" s="150"/>
      <c r="H652" s="150"/>
      <c r="I652" s="150"/>
    </row>
    <row r="653" spans="1:18" ht="15" customHeight="1" x14ac:dyDescent="0.2">
      <c r="A653" s="121" t="s">
        <v>676</v>
      </c>
      <c r="B653" s="150" t="s">
        <v>677</v>
      </c>
      <c r="C653" s="150"/>
      <c r="D653" s="150"/>
      <c r="E653" s="150"/>
      <c r="F653" s="150"/>
      <c r="G653" s="150"/>
      <c r="H653" s="150"/>
      <c r="I653" s="150"/>
    </row>
    <row r="654" spans="1:18" ht="15" customHeight="1" x14ac:dyDescent="0.2">
      <c r="A654" s="121" t="s">
        <v>678</v>
      </c>
      <c r="B654" s="150" t="s">
        <v>679</v>
      </c>
      <c r="C654" s="150"/>
      <c r="D654" s="150"/>
      <c r="E654" s="150"/>
      <c r="F654" s="150"/>
      <c r="G654" s="150"/>
      <c r="H654" s="150"/>
      <c r="I654" s="150"/>
    </row>
    <row r="655" spans="1:18" ht="15" customHeight="1" x14ac:dyDescent="0.2">
      <c r="A655" s="121" t="s">
        <v>680</v>
      </c>
      <c r="B655" s="150" t="s">
        <v>681</v>
      </c>
      <c r="C655" s="150"/>
      <c r="D655" s="150"/>
      <c r="E655" s="150"/>
      <c r="F655" s="150"/>
      <c r="G655" s="150"/>
      <c r="H655" s="150"/>
      <c r="I655" s="150"/>
    </row>
    <row r="656" spans="1:18" ht="15" customHeight="1" x14ac:dyDescent="0.2">
      <c r="A656" s="121" t="s">
        <v>682</v>
      </c>
      <c r="B656" s="150" t="s">
        <v>683</v>
      </c>
      <c r="C656" s="150"/>
      <c r="D656" s="150"/>
      <c r="E656" s="150"/>
      <c r="F656" s="150"/>
      <c r="G656" s="150"/>
      <c r="H656" s="150"/>
      <c r="I656" s="150"/>
    </row>
    <row r="657" spans="1:14" ht="15" customHeight="1" x14ac:dyDescent="0.2">
      <c r="A657" s="121" t="s">
        <v>323</v>
      </c>
      <c r="B657" s="121" t="s">
        <v>687</v>
      </c>
    </row>
    <row r="658" spans="1:14" ht="15" customHeight="1" x14ac:dyDescent="0.2">
      <c r="A658" s="121" t="s">
        <v>685</v>
      </c>
      <c r="B658" s="121" t="s">
        <v>686</v>
      </c>
    </row>
    <row r="659" spans="1:14" ht="15" customHeight="1" x14ac:dyDescent="0.2">
      <c r="A659" s="121" t="s">
        <v>324</v>
      </c>
      <c r="B659" s="121" t="s">
        <v>319</v>
      </c>
    </row>
    <row r="660" spans="1:14" ht="15" customHeight="1" x14ac:dyDescent="0.2">
      <c r="A660" s="121" t="s">
        <v>321</v>
      </c>
      <c r="B660" s="121" t="s">
        <v>688</v>
      </c>
    </row>
    <row r="661" spans="1:14" ht="15" customHeight="1" x14ac:dyDescent="0.2">
      <c r="A661" s="163">
        <v>8.34</v>
      </c>
      <c r="B661" s="159" t="s">
        <v>39</v>
      </c>
    </row>
    <row r="662" spans="1:14" ht="15" customHeight="1" x14ac:dyDescent="0.2">
      <c r="A662" s="156" t="s">
        <v>0</v>
      </c>
      <c r="B662" s="184" t="s">
        <v>638</v>
      </c>
    </row>
    <row r="663" spans="1:14" ht="15" customHeight="1" x14ac:dyDescent="0.2">
      <c r="A663" s="121" t="s">
        <v>689</v>
      </c>
      <c r="B663" s="150" t="s">
        <v>690</v>
      </c>
    </row>
    <row r="664" spans="1:14" ht="15" customHeight="1" x14ac:dyDescent="0.2">
      <c r="A664" s="156"/>
      <c r="B664" s="269" t="s">
        <v>691</v>
      </c>
    </row>
    <row r="665" spans="1:14" ht="15" customHeight="1" x14ac:dyDescent="0.2">
      <c r="A665" s="156"/>
      <c r="B665" s="159"/>
    </row>
    <row r="666" spans="1:14" ht="15" customHeight="1" x14ac:dyDescent="0.2">
      <c r="A666" s="156" t="s">
        <v>6</v>
      </c>
      <c r="F666" s="122"/>
      <c r="H666" s="156"/>
      <c r="J666" s="156" t="s">
        <v>105</v>
      </c>
    </row>
    <row r="667" spans="1:14" ht="15" customHeight="1" x14ac:dyDescent="0.2">
      <c r="B667" s="122" t="s">
        <v>506</v>
      </c>
    </row>
    <row r="668" spans="1:14" ht="15" customHeight="1" thickBot="1" x14ac:dyDescent="0.25">
      <c r="C668" s="122"/>
    </row>
    <row r="669" spans="1:14" ht="15" customHeight="1" x14ac:dyDescent="0.2">
      <c r="B669" s="225" t="s">
        <v>114</v>
      </c>
      <c r="C669" s="167"/>
      <c r="D669" s="167"/>
      <c r="E669" s="167"/>
      <c r="F669" s="136" t="s">
        <v>112</v>
      </c>
      <c r="G669" s="150"/>
      <c r="H669" s="150"/>
      <c r="I669" s="150"/>
      <c r="J669" s="150"/>
      <c r="K669" s="150"/>
      <c r="L669" s="158"/>
      <c r="M669" s="150"/>
    </row>
    <row r="670" spans="1:14" ht="15" customHeight="1" thickBot="1" x14ac:dyDescent="0.25">
      <c r="B670" s="169"/>
      <c r="F670" s="141" t="s">
        <v>113</v>
      </c>
      <c r="G670" s="150"/>
      <c r="H670" s="150"/>
      <c r="I670" s="150"/>
      <c r="J670" s="150"/>
      <c r="K670" s="150"/>
      <c r="L670" s="150"/>
      <c r="M670" s="150"/>
    </row>
    <row r="671" spans="1:14" ht="15" customHeight="1" x14ac:dyDescent="0.2">
      <c r="A671" s="172"/>
      <c r="B671" s="173" t="s">
        <v>34</v>
      </c>
      <c r="C671" s="173" t="s">
        <v>55</v>
      </c>
      <c r="D671" s="173" t="s">
        <v>283</v>
      </c>
      <c r="E671" s="173" t="s">
        <v>57</v>
      </c>
      <c r="F671" s="136" t="s">
        <v>40</v>
      </c>
      <c r="G671" s="158"/>
      <c r="H671" s="158"/>
      <c r="I671" s="150"/>
      <c r="J671" s="150"/>
      <c r="K671" s="158"/>
      <c r="L671" s="158"/>
      <c r="M671" s="158"/>
      <c r="N671" s="150"/>
    </row>
    <row r="672" spans="1:14" ht="15" customHeight="1" x14ac:dyDescent="0.2">
      <c r="A672" s="175" t="s">
        <v>7</v>
      </c>
      <c r="B672" s="175" t="s">
        <v>35</v>
      </c>
      <c r="C672" s="175" t="s">
        <v>70</v>
      </c>
      <c r="D672" s="175" t="s">
        <v>262</v>
      </c>
      <c r="E672" s="175" t="s">
        <v>58</v>
      </c>
      <c r="F672" s="141" t="s">
        <v>455</v>
      </c>
      <c r="G672" s="158"/>
      <c r="H672" s="158"/>
      <c r="I672" s="150"/>
      <c r="J672" s="150"/>
      <c r="K672" s="158"/>
      <c r="L672" s="158"/>
      <c r="M672" s="158"/>
      <c r="N672" s="150"/>
    </row>
    <row r="673" spans="1:18" ht="15" customHeight="1" x14ac:dyDescent="0.2">
      <c r="A673" s="169"/>
      <c r="B673" s="175" t="s">
        <v>36</v>
      </c>
      <c r="C673" s="175" t="s">
        <v>71</v>
      </c>
      <c r="D673" s="175" t="s">
        <v>93</v>
      </c>
      <c r="E673" s="175" t="s">
        <v>59</v>
      </c>
      <c r="F673" s="139" t="s">
        <v>43</v>
      </c>
      <c r="G673" s="158"/>
      <c r="H673" s="158"/>
      <c r="I673" s="150"/>
      <c r="J673" s="150"/>
      <c r="K673" s="158"/>
      <c r="L673" s="158"/>
      <c r="M673" s="158"/>
      <c r="N673" s="150"/>
      <c r="R673" s="184"/>
    </row>
    <row r="674" spans="1:18" ht="15" customHeight="1" thickBot="1" x14ac:dyDescent="0.25">
      <c r="A674" s="169"/>
      <c r="B674" s="175" t="s">
        <v>37</v>
      </c>
      <c r="C674" s="175" t="s">
        <v>3</v>
      </c>
      <c r="D674" s="175" t="s">
        <v>94</v>
      </c>
      <c r="E674" s="175" t="s">
        <v>60</v>
      </c>
      <c r="F674" s="141" t="s">
        <v>473</v>
      </c>
      <c r="G674" s="158"/>
      <c r="H674" s="158"/>
      <c r="I674" s="150"/>
      <c r="J674" s="150"/>
      <c r="K674" s="158"/>
      <c r="L674" s="158"/>
      <c r="M674" s="158"/>
      <c r="N674" s="150"/>
      <c r="Q674" s="224"/>
      <c r="R674" s="184"/>
    </row>
    <row r="675" spans="1:18" ht="15" customHeight="1" thickBot="1" x14ac:dyDescent="0.25">
      <c r="A675" s="118" t="str">
        <f>$A$62</f>
        <v>Arsenic</v>
      </c>
      <c r="B675" s="118" t="str">
        <f t="shared" ref="B675:B711" si="50">IF($B$34="","      -",$B$34)</f>
        <v xml:space="preserve">      -</v>
      </c>
      <c r="C675" s="118" t="str">
        <f>IF($E$34="","      -",$E$34)</f>
        <v xml:space="preserve">      -</v>
      </c>
      <c r="D675" s="178">
        <v>41</v>
      </c>
      <c r="E675" s="199" t="str">
        <f t="shared" ref="E675:E711" si="51">$E62</f>
        <v xml:space="preserve">      -</v>
      </c>
      <c r="F675" s="180" t="str">
        <f>IF(OR(B675="      -",C675="      -",D675=0,E675=0,E675="      -"),"      -",(0.0022*D675*C675)/(E675/100))</f>
        <v xml:space="preserve">      -</v>
      </c>
      <c r="G675" s="200"/>
      <c r="H675" s="201"/>
      <c r="I675" s="150"/>
      <c r="J675" s="150"/>
      <c r="K675" s="182"/>
      <c r="L675" s="182"/>
      <c r="M675" s="200"/>
      <c r="N675" s="270"/>
      <c r="R675" s="184"/>
    </row>
    <row r="676" spans="1:18" ht="15" customHeight="1" thickBot="1" x14ac:dyDescent="0.25">
      <c r="A676" s="118" t="str">
        <f>$A$63</f>
        <v>Cadmium</v>
      </c>
      <c r="B676" s="118" t="str">
        <f t="shared" si="50"/>
        <v xml:space="preserve">      -</v>
      </c>
      <c r="C676" s="118" t="str">
        <f t="shared" ref="C676:C711" si="52">IF($E$34="","      -",$E$34)</f>
        <v xml:space="preserve">      -</v>
      </c>
      <c r="D676" s="178">
        <v>39</v>
      </c>
      <c r="E676" s="199" t="str">
        <f t="shared" si="51"/>
        <v xml:space="preserve">      -</v>
      </c>
      <c r="F676" s="180" t="str">
        <f t="shared" ref="F676:F711" si="53">IF(OR(B676="      -",C676="      -",D676=0,E676=0,E676="      -"),"      -",(0.0022*D676*C676)/(E676/100))</f>
        <v xml:space="preserve">      -</v>
      </c>
      <c r="G676" s="200"/>
      <c r="H676" s="201"/>
      <c r="I676" s="150"/>
      <c r="J676" s="150"/>
      <c r="K676" s="182"/>
      <c r="L676" s="182"/>
      <c r="M676" s="200"/>
      <c r="N676" s="270"/>
      <c r="R676" s="184"/>
    </row>
    <row r="677" spans="1:18" ht="15" customHeight="1" thickBot="1" x14ac:dyDescent="0.25">
      <c r="A677" s="118" t="str">
        <f>$A$64</f>
        <v>Chromium</v>
      </c>
      <c r="B677" s="118" t="str">
        <f t="shared" si="50"/>
        <v xml:space="preserve">      -</v>
      </c>
      <c r="C677" s="118" t="str">
        <f t="shared" si="52"/>
        <v xml:space="preserve">      -</v>
      </c>
      <c r="D677" s="178"/>
      <c r="E677" s="199" t="str">
        <f t="shared" si="51"/>
        <v xml:space="preserve">      -</v>
      </c>
      <c r="F677" s="180" t="str">
        <f t="shared" si="53"/>
        <v xml:space="preserve">      -</v>
      </c>
      <c r="G677" s="200"/>
      <c r="H677" s="201"/>
      <c r="I677" s="150"/>
      <c r="J677" s="150"/>
      <c r="K677" s="182"/>
      <c r="L677" s="182"/>
      <c r="M677" s="200"/>
      <c r="N677" s="270"/>
      <c r="R677" s="184"/>
    </row>
    <row r="678" spans="1:18" ht="15" customHeight="1" thickBot="1" x14ac:dyDescent="0.25">
      <c r="A678" s="118" t="str">
        <f>$A$65</f>
        <v>Copper</v>
      </c>
      <c r="B678" s="118" t="str">
        <f t="shared" si="50"/>
        <v xml:space="preserve">      -</v>
      </c>
      <c r="C678" s="118" t="str">
        <f t="shared" si="52"/>
        <v xml:space="preserve">      -</v>
      </c>
      <c r="D678" s="178">
        <v>1500</v>
      </c>
      <c r="E678" s="199" t="str">
        <f t="shared" si="51"/>
        <v xml:space="preserve">      -</v>
      </c>
      <c r="F678" s="180" t="str">
        <f t="shared" si="53"/>
        <v xml:space="preserve">      -</v>
      </c>
      <c r="G678" s="200"/>
      <c r="H678" s="201"/>
      <c r="I678" s="150"/>
      <c r="J678" s="150"/>
      <c r="K678" s="182"/>
      <c r="L678" s="182"/>
      <c r="M678" s="200"/>
      <c r="N678" s="270"/>
      <c r="R678" s="184"/>
    </row>
    <row r="679" spans="1:18" ht="15" customHeight="1" thickBot="1" x14ac:dyDescent="0.25">
      <c r="A679" s="118" t="str">
        <f>$A$66</f>
        <v>Cyanide</v>
      </c>
      <c r="B679" s="118" t="str">
        <f t="shared" si="50"/>
        <v xml:space="preserve">      -</v>
      </c>
      <c r="C679" s="118" t="str">
        <f t="shared" si="52"/>
        <v xml:space="preserve">      -</v>
      </c>
      <c r="D679" s="187"/>
      <c r="E679" s="199" t="str">
        <f t="shared" si="51"/>
        <v xml:space="preserve">      -</v>
      </c>
      <c r="F679" s="180" t="str">
        <f t="shared" si="53"/>
        <v xml:space="preserve">      -</v>
      </c>
      <c r="G679" s="200"/>
      <c r="H679" s="201"/>
      <c r="I679" s="150"/>
      <c r="J679" s="150"/>
      <c r="K679" s="182"/>
      <c r="L679" s="182"/>
      <c r="M679" s="200"/>
      <c r="N679" s="270"/>
      <c r="R679" s="184"/>
    </row>
    <row r="680" spans="1:18" ht="15" customHeight="1" thickBot="1" x14ac:dyDescent="0.25">
      <c r="A680" s="118" t="str">
        <f>$A$67</f>
        <v>Lead</v>
      </c>
      <c r="B680" s="118" t="str">
        <f t="shared" si="50"/>
        <v xml:space="preserve">      -</v>
      </c>
      <c r="C680" s="118" t="str">
        <f t="shared" si="52"/>
        <v xml:space="preserve">      -</v>
      </c>
      <c r="D680" s="178">
        <v>300</v>
      </c>
      <c r="E680" s="199" t="str">
        <f t="shared" si="51"/>
        <v xml:space="preserve">      -</v>
      </c>
      <c r="F680" s="180" t="str">
        <f t="shared" si="53"/>
        <v xml:space="preserve">      -</v>
      </c>
      <c r="G680" s="200"/>
      <c r="H680" s="201"/>
      <c r="I680" s="150"/>
      <c r="J680" s="150"/>
      <c r="K680" s="182"/>
      <c r="L680" s="182"/>
      <c r="M680" s="200"/>
      <c r="N680" s="270"/>
      <c r="R680" s="184"/>
    </row>
    <row r="681" spans="1:18" ht="15" customHeight="1" thickBot="1" x14ac:dyDescent="0.25">
      <c r="A681" s="118" t="str">
        <f>$A$68</f>
        <v>Mercury</v>
      </c>
      <c r="B681" s="118" t="str">
        <f t="shared" si="50"/>
        <v xml:space="preserve">      -</v>
      </c>
      <c r="C681" s="118" t="str">
        <f t="shared" si="52"/>
        <v xml:space="preserve">      -</v>
      </c>
      <c r="D681" s="178">
        <v>17</v>
      </c>
      <c r="E681" s="199" t="str">
        <f t="shared" si="51"/>
        <v xml:space="preserve">      -</v>
      </c>
      <c r="F681" s="180" t="str">
        <f t="shared" si="53"/>
        <v xml:space="preserve">      -</v>
      </c>
      <c r="G681" s="200"/>
      <c r="H681" s="201"/>
      <c r="I681" s="150"/>
      <c r="J681" s="150"/>
      <c r="K681" s="182"/>
      <c r="L681" s="182"/>
      <c r="M681" s="200"/>
      <c r="N681" s="270"/>
      <c r="R681" s="184"/>
    </row>
    <row r="682" spans="1:18" ht="15" customHeight="1" thickBot="1" x14ac:dyDescent="0.25">
      <c r="A682" s="118" t="str">
        <f>$A$69</f>
        <v>Molybdenum</v>
      </c>
      <c r="B682" s="118" t="str">
        <f t="shared" si="50"/>
        <v xml:space="preserve">      -</v>
      </c>
      <c r="C682" s="118" t="str">
        <f t="shared" si="52"/>
        <v xml:space="preserve">      -</v>
      </c>
      <c r="D682" s="178">
        <v>75</v>
      </c>
      <c r="E682" s="199" t="str">
        <f t="shared" si="51"/>
        <v xml:space="preserve">      -</v>
      </c>
      <c r="F682" s="180" t="str">
        <f t="shared" si="53"/>
        <v xml:space="preserve">      -</v>
      </c>
      <c r="G682" s="200"/>
      <c r="H682" s="201"/>
      <c r="I682" s="150"/>
      <c r="J682" s="150"/>
      <c r="K682" s="182"/>
      <c r="L682" s="182"/>
      <c r="M682" s="200"/>
      <c r="N682" s="270"/>
      <c r="R682" s="184"/>
    </row>
    <row r="683" spans="1:18" ht="15" customHeight="1" thickBot="1" x14ac:dyDescent="0.25">
      <c r="A683" s="118" t="str">
        <f>$A$70</f>
        <v>Nickel</v>
      </c>
      <c r="B683" s="118" t="str">
        <f t="shared" si="50"/>
        <v xml:space="preserve">      -</v>
      </c>
      <c r="C683" s="118" t="str">
        <f t="shared" si="52"/>
        <v xml:space="preserve">      -</v>
      </c>
      <c r="D683" s="178">
        <v>420</v>
      </c>
      <c r="E683" s="199" t="str">
        <f t="shared" si="51"/>
        <v xml:space="preserve">      -</v>
      </c>
      <c r="F683" s="180" t="str">
        <f t="shared" si="53"/>
        <v xml:space="preserve">      -</v>
      </c>
      <c r="G683" s="200"/>
      <c r="H683" s="201"/>
      <c r="I683" s="150"/>
      <c r="J683" s="150"/>
      <c r="K683" s="182"/>
      <c r="L683" s="182"/>
      <c r="M683" s="200"/>
      <c r="N683" s="270"/>
      <c r="R683" s="184"/>
    </row>
    <row r="684" spans="1:18" ht="15" customHeight="1" thickBot="1" x14ac:dyDescent="0.25">
      <c r="A684" s="118" t="str">
        <f>$A$71</f>
        <v>Selenium</v>
      </c>
      <c r="B684" s="118" t="str">
        <f t="shared" si="50"/>
        <v xml:space="preserve">      -</v>
      </c>
      <c r="C684" s="118" t="str">
        <f t="shared" si="52"/>
        <v xml:space="preserve">      -</v>
      </c>
      <c r="D684" s="178">
        <v>100</v>
      </c>
      <c r="E684" s="199" t="str">
        <f t="shared" si="51"/>
        <v xml:space="preserve">      -</v>
      </c>
      <c r="F684" s="180" t="str">
        <f t="shared" si="53"/>
        <v xml:space="preserve">      -</v>
      </c>
      <c r="G684" s="200"/>
      <c r="H684" s="201"/>
      <c r="I684" s="150"/>
      <c r="J684" s="150"/>
      <c r="K684" s="182"/>
      <c r="L684" s="182"/>
      <c r="M684" s="200"/>
      <c r="N684" s="270"/>
      <c r="R684" s="184"/>
    </row>
    <row r="685" spans="1:18" ht="15" customHeight="1" thickBot="1" x14ac:dyDescent="0.25">
      <c r="A685" s="118" t="str">
        <f>$A$72</f>
        <v>Silver</v>
      </c>
      <c r="B685" s="118" t="str">
        <f t="shared" si="50"/>
        <v xml:space="preserve">      -</v>
      </c>
      <c r="C685" s="118" t="str">
        <f t="shared" si="52"/>
        <v xml:space="preserve">      -</v>
      </c>
      <c r="D685" s="178"/>
      <c r="E685" s="199" t="str">
        <f t="shared" si="51"/>
        <v xml:space="preserve">      -</v>
      </c>
      <c r="F685" s="180" t="str">
        <f t="shared" si="53"/>
        <v xml:space="preserve">      -</v>
      </c>
      <c r="G685" s="200"/>
      <c r="H685" s="201"/>
      <c r="I685" s="150"/>
      <c r="J685" s="150"/>
      <c r="K685" s="182"/>
      <c r="L685" s="182"/>
      <c r="M685" s="200"/>
      <c r="N685" s="270"/>
      <c r="R685" s="184"/>
    </row>
    <row r="686" spans="1:18" ht="15" customHeight="1" thickBot="1" x14ac:dyDescent="0.25">
      <c r="A686" s="118" t="str">
        <f>$A$73</f>
        <v>Zinc</v>
      </c>
      <c r="B686" s="118" t="str">
        <f t="shared" si="50"/>
        <v xml:space="preserve">      -</v>
      </c>
      <c r="C686" s="118" t="str">
        <f t="shared" si="52"/>
        <v xml:space="preserve">      -</v>
      </c>
      <c r="D686" s="178">
        <v>2800</v>
      </c>
      <c r="E686" s="199" t="str">
        <f t="shared" si="51"/>
        <v xml:space="preserve">      -</v>
      </c>
      <c r="F686" s="180" t="str">
        <f t="shared" si="53"/>
        <v xml:space="preserve">      -</v>
      </c>
      <c r="G686" s="200"/>
      <c r="H686" s="201"/>
      <c r="I686" s="150"/>
      <c r="J686" s="150"/>
      <c r="K686" s="182"/>
      <c r="L686" s="182"/>
      <c r="M686" s="200"/>
      <c r="N686" s="270"/>
      <c r="R686" s="184"/>
    </row>
    <row r="687" spans="1:18" ht="15" customHeight="1" thickBot="1" x14ac:dyDescent="0.25">
      <c r="A687" s="119" t="str">
        <f>$A$74</f>
        <v>Ammonia</v>
      </c>
      <c r="B687" s="118" t="str">
        <f t="shared" si="50"/>
        <v xml:space="preserve">      -</v>
      </c>
      <c r="C687" s="118" t="str">
        <f t="shared" si="52"/>
        <v xml:space="preserve">      -</v>
      </c>
      <c r="D687" s="187"/>
      <c r="E687" s="199" t="str">
        <f t="shared" si="51"/>
        <v xml:space="preserve">      -</v>
      </c>
      <c r="F687" s="180" t="str">
        <f t="shared" si="53"/>
        <v xml:space="preserve">      -</v>
      </c>
      <c r="G687" s="200"/>
      <c r="H687" s="201"/>
      <c r="I687" s="150"/>
      <c r="J687" s="150"/>
      <c r="K687" s="182"/>
      <c r="L687" s="182"/>
      <c r="M687" s="200"/>
      <c r="N687" s="270"/>
      <c r="R687" s="184"/>
    </row>
    <row r="688" spans="1:18" ht="15" customHeight="1" thickBot="1" x14ac:dyDescent="0.25">
      <c r="A688" s="119" t="str">
        <f>$A$75</f>
        <v>BOD</v>
      </c>
      <c r="B688" s="209" t="str">
        <f t="shared" si="50"/>
        <v xml:space="preserve">      -</v>
      </c>
      <c r="C688" s="209" t="str">
        <f t="shared" si="52"/>
        <v xml:space="preserve">      -</v>
      </c>
      <c r="D688" s="187"/>
      <c r="E688" s="203" t="str">
        <f t="shared" si="51"/>
        <v xml:space="preserve">      -</v>
      </c>
      <c r="F688" s="190" t="str">
        <f t="shared" si="53"/>
        <v xml:space="preserve">      -</v>
      </c>
      <c r="G688" s="200"/>
      <c r="H688" s="201"/>
      <c r="I688" s="150"/>
      <c r="J688" s="150"/>
      <c r="K688" s="182"/>
      <c r="L688" s="182"/>
      <c r="M688" s="200"/>
      <c r="N688" s="270"/>
      <c r="R688" s="184"/>
    </row>
    <row r="689" spans="1:18" ht="15" customHeight="1" thickBot="1" x14ac:dyDescent="0.25">
      <c r="A689" s="119" t="str">
        <f>$A$76</f>
        <v>TSS</v>
      </c>
      <c r="B689" s="209" t="str">
        <f t="shared" si="50"/>
        <v xml:space="preserve">      -</v>
      </c>
      <c r="C689" s="209" t="str">
        <f t="shared" si="52"/>
        <v xml:space="preserve">      -</v>
      </c>
      <c r="D689" s="187"/>
      <c r="E689" s="203" t="str">
        <f t="shared" si="51"/>
        <v xml:space="preserve">      -</v>
      </c>
      <c r="F689" s="190" t="str">
        <f t="shared" si="53"/>
        <v xml:space="preserve">      -</v>
      </c>
      <c r="G689" s="200"/>
      <c r="H689" s="201"/>
      <c r="I689" s="150"/>
      <c r="J689" s="150"/>
      <c r="K689" s="182"/>
      <c r="L689" s="182"/>
      <c r="M689" s="200"/>
      <c r="N689" s="270"/>
      <c r="R689" s="184"/>
    </row>
    <row r="690" spans="1:18" ht="15" customHeight="1" thickBot="1" x14ac:dyDescent="0.25">
      <c r="A690" s="119" t="str">
        <f>$A$77</f>
        <v>Phosphorus (T)</v>
      </c>
      <c r="B690" s="346" t="str">
        <f t="shared" si="50"/>
        <v xml:space="preserve">      -</v>
      </c>
      <c r="C690" s="346" t="str">
        <f t="shared" si="52"/>
        <v xml:space="preserve">      -</v>
      </c>
      <c r="D690" s="235"/>
      <c r="E690" s="237" t="str">
        <f t="shared" si="51"/>
        <v xml:space="preserve">      -</v>
      </c>
      <c r="F690" s="238" t="str">
        <f t="shared" si="53"/>
        <v xml:space="preserve">      -</v>
      </c>
      <c r="G690" s="200"/>
      <c r="H690" s="201"/>
      <c r="I690" s="150"/>
      <c r="J690" s="150"/>
      <c r="K690" s="182"/>
      <c r="L690" s="182"/>
      <c r="M690" s="200"/>
      <c r="N690" s="270"/>
      <c r="R690" s="184"/>
    </row>
    <row r="691" spans="1:18" ht="15" customHeight="1" thickBot="1" x14ac:dyDescent="0.25">
      <c r="A691" s="118" t="str">
        <f>$A$78</f>
        <v>Nitrogen (T)</v>
      </c>
      <c r="B691" s="346" t="str">
        <f t="shared" si="50"/>
        <v xml:space="preserve">      -</v>
      </c>
      <c r="C691" s="346" t="str">
        <f t="shared" si="52"/>
        <v xml:space="preserve">      -</v>
      </c>
      <c r="D691" s="235"/>
      <c r="E691" s="237" t="str">
        <f t="shared" si="51"/>
        <v xml:space="preserve">      -</v>
      </c>
      <c r="F691" s="238" t="str">
        <f t="shared" si="53"/>
        <v xml:space="preserve">      -</v>
      </c>
      <c r="G691" s="200"/>
      <c r="H691" s="201"/>
      <c r="I691" s="150"/>
      <c r="J691" s="150"/>
      <c r="K691" s="182"/>
      <c r="L691" s="182"/>
      <c r="M691" s="200"/>
      <c r="N691" s="270"/>
      <c r="R691" s="184"/>
    </row>
    <row r="692" spans="1:18" ht="15" customHeight="1" thickBot="1" x14ac:dyDescent="0.25">
      <c r="A692" s="118" t="str">
        <f>$A$79</f>
        <v>Beryllium</v>
      </c>
      <c r="B692" s="118" t="str">
        <f t="shared" si="50"/>
        <v xml:space="preserve">      -</v>
      </c>
      <c r="C692" s="118" t="str">
        <f t="shared" si="52"/>
        <v xml:space="preserve">      -</v>
      </c>
      <c r="D692" s="178"/>
      <c r="E692" s="199" t="str">
        <f t="shared" si="51"/>
        <v xml:space="preserve">      -</v>
      </c>
      <c r="F692" s="180" t="str">
        <f t="shared" si="53"/>
        <v xml:space="preserve">      -</v>
      </c>
      <c r="G692" s="200"/>
      <c r="H692" s="201"/>
      <c r="I692" s="150"/>
      <c r="J692" s="150"/>
      <c r="K692" s="182"/>
      <c r="L692" s="182"/>
      <c r="M692" s="200"/>
      <c r="N692" s="270"/>
      <c r="R692" s="184"/>
    </row>
    <row r="693" spans="1:18" ht="15" customHeight="1" thickBot="1" x14ac:dyDescent="0.25">
      <c r="A693" s="118" t="str">
        <f>IF($A$80="","",$A$80)</f>
        <v/>
      </c>
      <c r="B693" s="118" t="str">
        <f t="shared" si="50"/>
        <v xml:space="preserve">      -</v>
      </c>
      <c r="C693" s="118" t="str">
        <f t="shared" si="52"/>
        <v xml:space="preserve">      -</v>
      </c>
      <c r="D693" s="178"/>
      <c r="E693" s="199" t="str">
        <f t="shared" si="51"/>
        <v xml:space="preserve">      -</v>
      </c>
      <c r="F693" s="180" t="str">
        <f t="shared" si="53"/>
        <v xml:space="preserve">      -</v>
      </c>
      <c r="G693" s="200"/>
      <c r="H693" s="201"/>
      <c r="I693" s="150"/>
      <c r="J693" s="150"/>
      <c r="K693" s="182"/>
      <c r="L693" s="182"/>
      <c r="M693" s="200"/>
      <c r="N693" s="270"/>
      <c r="R693" s="184"/>
    </row>
    <row r="694" spans="1:18" ht="15" customHeight="1" thickBot="1" x14ac:dyDescent="0.25">
      <c r="A694" s="118" t="str">
        <f>IF($A$81="","",$A$81)</f>
        <v/>
      </c>
      <c r="B694" s="118" t="str">
        <f t="shared" si="50"/>
        <v xml:space="preserve">      -</v>
      </c>
      <c r="C694" s="118" t="str">
        <f t="shared" si="52"/>
        <v xml:space="preserve">      -</v>
      </c>
      <c r="D694" s="178"/>
      <c r="E694" s="199" t="str">
        <f t="shared" si="51"/>
        <v xml:space="preserve">      -</v>
      </c>
      <c r="F694" s="180" t="str">
        <f t="shared" si="53"/>
        <v xml:space="preserve">      -</v>
      </c>
      <c r="G694" s="200"/>
      <c r="H694" s="201"/>
      <c r="I694" s="150"/>
      <c r="J694" s="150"/>
      <c r="K694" s="182"/>
      <c r="L694" s="182"/>
      <c r="M694" s="200"/>
      <c r="N694" s="270"/>
      <c r="R694" s="184"/>
    </row>
    <row r="695" spans="1:18" ht="15" customHeight="1" thickBot="1" x14ac:dyDescent="0.25">
      <c r="A695" s="118" t="str">
        <f>IF($A$82="","",$A$82)</f>
        <v/>
      </c>
      <c r="B695" s="118" t="str">
        <f t="shared" si="50"/>
        <v xml:space="preserve">      -</v>
      </c>
      <c r="C695" s="118" t="str">
        <f t="shared" si="52"/>
        <v xml:space="preserve">      -</v>
      </c>
      <c r="D695" s="178"/>
      <c r="E695" s="199" t="str">
        <f t="shared" si="51"/>
        <v xml:space="preserve">      -</v>
      </c>
      <c r="F695" s="180" t="str">
        <f t="shared" si="53"/>
        <v xml:space="preserve">      -</v>
      </c>
      <c r="G695" s="200"/>
      <c r="H695" s="201"/>
      <c r="I695" s="150"/>
      <c r="J695" s="150"/>
      <c r="K695" s="182"/>
      <c r="L695" s="182"/>
      <c r="M695" s="200"/>
      <c r="N695" s="270"/>
      <c r="R695" s="184"/>
    </row>
    <row r="696" spans="1:18" ht="15" customHeight="1" thickBot="1" x14ac:dyDescent="0.25">
      <c r="A696" s="118" t="str">
        <f>IF($A$83="","",$A$83)</f>
        <v/>
      </c>
      <c r="B696" s="118" t="str">
        <f t="shared" si="50"/>
        <v xml:space="preserve">      -</v>
      </c>
      <c r="C696" s="118" t="str">
        <f t="shared" si="52"/>
        <v xml:space="preserve">      -</v>
      </c>
      <c r="D696" s="178"/>
      <c r="E696" s="199" t="str">
        <f t="shared" si="51"/>
        <v xml:space="preserve">      -</v>
      </c>
      <c r="F696" s="180" t="str">
        <f t="shared" si="53"/>
        <v xml:space="preserve">      -</v>
      </c>
      <c r="G696" s="200"/>
      <c r="H696" s="201"/>
      <c r="I696" s="150"/>
      <c r="J696" s="150"/>
      <c r="K696" s="182"/>
      <c r="L696" s="182"/>
      <c r="M696" s="200"/>
      <c r="N696" s="270"/>
      <c r="R696" s="184"/>
    </row>
    <row r="697" spans="1:18" ht="15" customHeight="1" thickBot="1" x14ac:dyDescent="0.25">
      <c r="A697" s="118" t="str">
        <f>IF($A$84="","",$A$84)</f>
        <v/>
      </c>
      <c r="B697" s="118" t="str">
        <f t="shared" si="50"/>
        <v xml:space="preserve">      -</v>
      </c>
      <c r="C697" s="118" t="str">
        <f t="shared" si="52"/>
        <v xml:space="preserve">      -</v>
      </c>
      <c r="D697" s="178"/>
      <c r="E697" s="199" t="str">
        <f t="shared" si="51"/>
        <v xml:space="preserve">      -</v>
      </c>
      <c r="F697" s="180" t="str">
        <f t="shared" si="53"/>
        <v xml:space="preserve">      -</v>
      </c>
      <c r="G697" s="200"/>
      <c r="H697" s="201"/>
      <c r="I697" s="150"/>
      <c r="J697" s="150"/>
      <c r="K697" s="182"/>
      <c r="L697" s="182"/>
      <c r="M697" s="200"/>
      <c r="N697" s="270"/>
      <c r="R697" s="184"/>
    </row>
    <row r="698" spans="1:18" ht="15" customHeight="1" thickBot="1" x14ac:dyDescent="0.25">
      <c r="A698" s="118" t="str">
        <f>IF($A$85="","",$A$85)</f>
        <v/>
      </c>
      <c r="B698" s="118" t="str">
        <f t="shared" si="50"/>
        <v xml:space="preserve">      -</v>
      </c>
      <c r="C698" s="118" t="str">
        <f t="shared" si="52"/>
        <v xml:space="preserve">      -</v>
      </c>
      <c r="D698" s="178"/>
      <c r="E698" s="199" t="str">
        <f t="shared" si="51"/>
        <v xml:space="preserve">      -</v>
      </c>
      <c r="F698" s="180" t="str">
        <f t="shared" si="53"/>
        <v xml:space="preserve">      -</v>
      </c>
      <c r="G698" s="200"/>
      <c r="H698" s="201"/>
      <c r="I698" s="150"/>
      <c r="J698" s="150"/>
      <c r="K698" s="182"/>
      <c r="L698" s="182"/>
      <c r="M698" s="200"/>
      <c r="N698" s="270"/>
      <c r="R698" s="184"/>
    </row>
    <row r="699" spans="1:18" ht="15" customHeight="1" thickBot="1" x14ac:dyDescent="0.25">
      <c r="A699" s="118" t="str">
        <f>IF($A$86="","",$A$86)</f>
        <v/>
      </c>
      <c r="B699" s="118" t="str">
        <f t="shared" si="50"/>
        <v xml:space="preserve">      -</v>
      </c>
      <c r="C699" s="118" t="str">
        <f t="shared" si="52"/>
        <v xml:space="preserve">      -</v>
      </c>
      <c r="D699" s="178"/>
      <c r="E699" s="199" t="str">
        <f t="shared" si="51"/>
        <v xml:space="preserve">      -</v>
      </c>
      <c r="F699" s="180" t="str">
        <f t="shared" si="53"/>
        <v xml:space="preserve">      -</v>
      </c>
      <c r="G699" s="200"/>
      <c r="H699" s="201"/>
      <c r="I699" s="150"/>
      <c r="J699" s="150"/>
      <c r="K699" s="182"/>
      <c r="L699" s="182"/>
      <c r="M699" s="200"/>
      <c r="N699" s="270"/>
      <c r="R699" s="184"/>
    </row>
    <row r="700" spans="1:18" ht="15" customHeight="1" thickBot="1" x14ac:dyDescent="0.25">
      <c r="A700" s="118" t="str">
        <f>IF($A$87="","",$A$87)</f>
        <v/>
      </c>
      <c r="B700" s="118" t="str">
        <f t="shared" si="50"/>
        <v xml:space="preserve">      -</v>
      </c>
      <c r="C700" s="118" t="str">
        <f t="shared" si="52"/>
        <v xml:space="preserve">      -</v>
      </c>
      <c r="D700" s="178"/>
      <c r="E700" s="199" t="str">
        <f t="shared" si="51"/>
        <v xml:space="preserve">      -</v>
      </c>
      <c r="F700" s="180" t="str">
        <f t="shared" si="53"/>
        <v xml:space="preserve">      -</v>
      </c>
      <c r="G700" s="200"/>
      <c r="H700" s="201"/>
      <c r="I700" s="150"/>
      <c r="J700" s="150"/>
      <c r="K700" s="182"/>
      <c r="L700" s="182"/>
      <c r="M700" s="200"/>
      <c r="N700" s="270"/>
      <c r="R700" s="184"/>
    </row>
    <row r="701" spans="1:18" ht="15" customHeight="1" thickBot="1" x14ac:dyDescent="0.25">
      <c r="A701" s="118" t="str">
        <f>IF($A$88="","",$A$88)</f>
        <v/>
      </c>
      <c r="B701" s="118" t="str">
        <f t="shared" si="50"/>
        <v xml:space="preserve">      -</v>
      </c>
      <c r="C701" s="118" t="str">
        <f t="shared" si="52"/>
        <v xml:space="preserve">      -</v>
      </c>
      <c r="D701" s="178"/>
      <c r="E701" s="199" t="str">
        <f t="shared" si="51"/>
        <v xml:space="preserve">      -</v>
      </c>
      <c r="F701" s="180" t="str">
        <f t="shared" si="53"/>
        <v xml:space="preserve">      -</v>
      </c>
      <c r="G701" s="200"/>
      <c r="H701" s="201"/>
      <c r="I701" s="150"/>
      <c r="J701" s="150"/>
      <c r="K701" s="182"/>
      <c r="L701" s="182"/>
      <c r="M701" s="200"/>
      <c r="N701" s="270"/>
      <c r="R701" s="184"/>
    </row>
    <row r="702" spans="1:18" ht="15" customHeight="1" thickBot="1" x14ac:dyDescent="0.25">
      <c r="A702" s="118" t="str">
        <f>IF($A$89="","",$A$89)</f>
        <v/>
      </c>
      <c r="B702" s="118" t="str">
        <f t="shared" si="50"/>
        <v xml:space="preserve">      -</v>
      </c>
      <c r="C702" s="118" t="str">
        <f t="shared" si="52"/>
        <v xml:space="preserve">      -</v>
      </c>
      <c r="D702" s="178"/>
      <c r="E702" s="199" t="str">
        <f t="shared" si="51"/>
        <v xml:space="preserve">      -</v>
      </c>
      <c r="F702" s="180" t="str">
        <f t="shared" si="53"/>
        <v xml:space="preserve">      -</v>
      </c>
      <c r="G702" s="200"/>
      <c r="H702" s="201"/>
      <c r="I702" s="150"/>
      <c r="J702" s="150"/>
      <c r="K702" s="182"/>
      <c r="L702" s="182"/>
      <c r="M702" s="200"/>
      <c r="N702" s="270"/>
      <c r="R702" s="184"/>
    </row>
    <row r="703" spans="1:18" ht="15" customHeight="1" thickBot="1" x14ac:dyDescent="0.25">
      <c r="A703" s="118" t="str">
        <f>IF($A$90="","",$A$90)</f>
        <v/>
      </c>
      <c r="B703" s="118" t="str">
        <f t="shared" si="50"/>
        <v xml:space="preserve">      -</v>
      </c>
      <c r="C703" s="118" t="str">
        <f t="shared" si="52"/>
        <v xml:space="preserve">      -</v>
      </c>
      <c r="D703" s="178"/>
      <c r="E703" s="199" t="str">
        <f t="shared" si="51"/>
        <v xml:space="preserve">      -</v>
      </c>
      <c r="F703" s="180" t="str">
        <f t="shared" si="53"/>
        <v xml:space="preserve">      -</v>
      </c>
      <c r="G703" s="200"/>
      <c r="H703" s="201"/>
      <c r="I703" s="150"/>
      <c r="J703" s="150"/>
      <c r="K703" s="182"/>
      <c r="L703" s="182"/>
      <c r="M703" s="200"/>
      <c r="N703" s="270"/>
      <c r="R703" s="184"/>
    </row>
    <row r="704" spans="1:18" ht="15" customHeight="1" thickBot="1" x14ac:dyDescent="0.25">
      <c r="A704" s="118" t="str">
        <f>IF($A$91="","",$A$91)</f>
        <v/>
      </c>
      <c r="B704" s="118" t="str">
        <f t="shared" si="50"/>
        <v xml:space="preserve">      -</v>
      </c>
      <c r="C704" s="118" t="str">
        <f t="shared" si="52"/>
        <v xml:space="preserve">      -</v>
      </c>
      <c r="D704" s="178"/>
      <c r="E704" s="199" t="str">
        <f t="shared" si="51"/>
        <v xml:space="preserve">      -</v>
      </c>
      <c r="F704" s="180" t="str">
        <f t="shared" si="53"/>
        <v xml:space="preserve">      -</v>
      </c>
      <c r="G704" s="200"/>
      <c r="H704" s="201"/>
      <c r="I704" s="150"/>
      <c r="J704" s="150"/>
      <c r="K704" s="182"/>
      <c r="L704" s="182"/>
      <c r="M704" s="200"/>
      <c r="N704" s="270"/>
      <c r="R704" s="184"/>
    </row>
    <row r="705" spans="1:18" ht="15" customHeight="1" thickBot="1" x14ac:dyDescent="0.25">
      <c r="A705" s="118" t="str">
        <f>IF($A$92="","",$A$92)</f>
        <v/>
      </c>
      <c r="B705" s="118" t="str">
        <f t="shared" si="50"/>
        <v xml:space="preserve">      -</v>
      </c>
      <c r="C705" s="118" t="str">
        <f t="shared" si="52"/>
        <v xml:space="preserve">      -</v>
      </c>
      <c r="D705" s="178"/>
      <c r="E705" s="199" t="str">
        <f t="shared" si="51"/>
        <v xml:space="preserve">      -</v>
      </c>
      <c r="F705" s="180" t="str">
        <f t="shared" si="53"/>
        <v xml:space="preserve">      -</v>
      </c>
      <c r="G705" s="200"/>
      <c r="H705" s="201"/>
      <c r="I705" s="150"/>
      <c r="J705" s="150"/>
      <c r="K705" s="182"/>
      <c r="L705" s="182"/>
      <c r="M705" s="200"/>
      <c r="N705" s="270"/>
      <c r="R705" s="184"/>
    </row>
    <row r="706" spans="1:18" ht="15" customHeight="1" thickBot="1" x14ac:dyDescent="0.25">
      <c r="A706" s="118" t="str">
        <f>IF($A$93="","",$A$93)</f>
        <v/>
      </c>
      <c r="B706" s="118" t="str">
        <f t="shared" si="50"/>
        <v xml:space="preserve">      -</v>
      </c>
      <c r="C706" s="118" t="str">
        <f t="shared" si="52"/>
        <v xml:space="preserve">      -</v>
      </c>
      <c r="D706" s="178"/>
      <c r="E706" s="199" t="str">
        <f t="shared" si="51"/>
        <v xml:space="preserve">      -</v>
      </c>
      <c r="F706" s="180" t="str">
        <f t="shared" si="53"/>
        <v xml:space="preserve">      -</v>
      </c>
      <c r="G706" s="200"/>
      <c r="H706" s="201"/>
      <c r="I706" s="150"/>
      <c r="J706" s="150"/>
      <c r="K706" s="182"/>
      <c r="L706" s="182"/>
      <c r="M706" s="200"/>
      <c r="N706" s="270"/>
      <c r="R706" s="184"/>
    </row>
    <row r="707" spans="1:18" ht="15" customHeight="1" thickBot="1" x14ac:dyDescent="0.25">
      <c r="A707" s="118" t="str">
        <f>IF($A$94="","",$A$94)</f>
        <v/>
      </c>
      <c r="B707" s="118" t="str">
        <f t="shared" si="50"/>
        <v xml:space="preserve">      -</v>
      </c>
      <c r="C707" s="118" t="str">
        <f t="shared" si="52"/>
        <v xml:space="preserve">      -</v>
      </c>
      <c r="D707" s="178"/>
      <c r="E707" s="199" t="str">
        <f t="shared" si="51"/>
        <v xml:space="preserve">      -</v>
      </c>
      <c r="F707" s="180" t="str">
        <f t="shared" si="53"/>
        <v xml:space="preserve">      -</v>
      </c>
      <c r="G707" s="200"/>
      <c r="H707" s="201"/>
      <c r="I707" s="150"/>
      <c r="J707" s="150"/>
      <c r="K707" s="182"/>
      <c r="L707" s="182"/>
      <c r="M707" s="200"/>
      <c r="N707" s="270"/>
      <c r="R707" s="184"/>
    </row>
    <row r="708" spans="1:18" ht="15" customHeight="1" thickBot="1" x14ac:dyDescent="0.25">
      <c r="A708" s="118" t="str">
        <f>IF($A$95="","",$A$95)</f>
        <v/>
      </c>
      <c r="B708" s="118" t="str">
        <f t="shared" si="50"/>
        <v xml:space="preserve">      -</v>
      </c>
      <c r="C708" s="118" t="str">
        <f t="shared" si="52"/>
        <v xml:space="preserve">      -</v>
      </c>
      <c r="D708" s="178"/>
      <c r="E708" s="199" t="str">
        <f t="shared" si="51"/>
        <v xml:space="preserve">      -</v>
      </c>
      <c r="F708" s="180" t="str">
        <f t="shared" si="53"/>
        <v xml:space="preserve">      -</v>
      </c>
      <c r="G708" s="200"/>
      <c r="H708" s="201"/>
      <c r="I708" s="150"/>
      <c r="J708" s="150"/>
      <c r="K708" s="182"/>
      <c r="L708" s="182"/>
      <c r="M708" s="200"/>
      <c r="N708" s="270"/>
      <c r="R708" s="184"/>
    </row>
    <row r="709" spans="1:18" ht="15" customHeight="1" thickBot="1" x14ac:dyDescent="0.25">
      <c r="A709" s="118" t="str">
        <f>IF($A$96="","",$A$96)</f>
        <v/>
      </c>
      <c r="B709" s="118" t="str">
        <f t="shared" si="50"/>
        <v xml:space="preserve">      -</v>
      </c>
      <c r="C709" s="118" t="str">
        <f t="shared" si="52"/>
        <v xml:space="preserve">      -</v>
      </c>
      <c r="D709" s="178"/>
      <c r="E709" s="199" t="str">
        <f t="shared" si="51"/>
        <v xml:space="preserve">      -</v>
      </c>
      <c r="F709" s="180" t="str">
        <f t="shared" si="53"/>
        <v xml:space="preserve">      -</v>
      </c>
      <c r="G709" s="200"/>
      <c r="H709" s="201"/>
      <c r="I709" s="150"/>
      <c r="J709" s="150"/>
      <c r="K709" s="182"/>
      <c r="L709" s="182"/>
      <c r="M709" s="200"/>
      <c r="N709" s="270"/>
      <c r="R709" s="184"/>
    </row>
    <row r="710" spans="1:18" ht="15" customHeight="1" thickBot="1" x14ac:dyDescent="0.25">
      <c r="A710" s="118" t="str">
        <f>IF($A$97="","",$A$97)</f>
        <v/>
      </c>
      <c r="B710" s="118" t="str">
        <f t="shared" si="50"/>
        <v xml:space="preserve">      -</v>
      </c>
      <c r="C710" s="118" t="str">
        <f t="shared" si="52"/>
        <v xml:space="preserve">      -</v>
      </c>
      <c r="D710" s="178"/>
      <c r="E710" s="199" t="str">
        <f t="shared" si="51"/>
        <v xml:space="preserve">      -</v>
      </c>
      <c r="F710" s="180" t="str">
        <f t="shared" si="53"/>
        <v xml:space="preserve">      -</v>
      </c>
      <c r="G710" s="200"/>
      <c r="H710" s="201"/>
      <c r="I710" s="150"/>
      <c r="J710" s="150"/>
      <c r="K710" s="182"/>
      <c r="L710" s="182"/>
      <c r="M710" s="200"/>
      <c r="N710" s="270"/>
    </row>
    <row r="711" spans="1:18" ht="15" customHeight="1" thickBot="1" x14ac:dyDescent="0.25">
      <c r="A711" s="118" t="str">
        <f>IF($A$98="","",$A$98)</f>
        <v/>
      </c>
      <c r="B711" s="118" t="str">
        <f t="shared" si="50"/>
        <v xml:space="preserve">      -</v>
      </c>
      <c r="C711" s="118" t="str">
        <f t="shared" si="52"/>
        <v xml:space="preserve">      -</v>
      </c>
      <c r="D711" s="178"/>
      <c r="E711" s="199" t="str">
        <f t="shared" si="51"/>
        <v xml:space="preserve">      -</v>
      </c>
      <c r="F711" s="180" t="str">
        <f t="shared" si="53"/>
        <v xml:space="preserve">      -</v>
      </c>
      <c r="G711" s="200"/>
      <c r="H711" s="201"/>
      <c r="I711" s="150"/>
      <c r="J711" s="150"/>
      <c r="K711" s="182"/>
      <c r="L711" s="182"/>
      <c r="M711" s="200"/>
      <c r="N711" s="270"/>
    </row>
    <row r="712" spans="1:18" ht="15" customHeight="1" x14ac:dyDescent="0.2">
      <c r="A712" s="196"/>
      <c r="B712" s="219"/>
      <c r="C712" s="167"/>
      <c r="D712" s="167"/>
      <c r="E712" s="167"/>
      <c r="F712" s="167"/>
      <c r="G712" s="150"/>
      <c r="H712" s="150"/>
      <c r="I712" s="150"/>
      <c r="J712" s="150"/>
      <c r="K712" s="150"/>
      <c r="L712" s="150"/>
      <c r="M712" s="150"/>
    </row>
    <row r="713" spans="1:18" ht="15" customHeight="1" x14ac:dyDescent="0.2">
      <c r="A713" s="156" t="s">
        <v>0</v>
      </c>
      <c r="B713" s="184" t="s">
        <v>638</v>
      </c>
    </row>
    <row r="714" spans="1:18" ht="15" customHeight="1" x14ac:dyDescent="0.2">
      <c r="A714" s="156" t="s">
        <v>3</v>
      </c>
      <c r="B714" s="121" t="s">
        <v>692</v>
      </c>
    </row>
    <row r="715" spans="1:18" ht="15" customHeight="1" x14ac:dyDescent="0.2">
      <c r="A715" s="156" t="s">
        <v>32</v>
      </c>
      <c r="B715" s="159" t="s">
        <v>340</v>
      </c>
    </row>
    <row r="716" spans="1:18" ht="15" customHeight="1" x14ac:dyDescent="0.2">
      <c r="A716" s="156" t="s">
        <v>20</v>
      </c>
      <c r="B716" s="159" t="s">
        <v>325</v>
      </c>
    </row>
    <row r="717" spans="1:18" ht="15" customHeight="1" x14ac:dyDescent="0.2">
      <c r="A717" s="121" t="s">
        <v>474</v>
      </c>
      <c r="B717" s="184" t="s">
        <v>472</v>
      </c>
    </row>
    <row r="718" spans="1:18" ht="15" customHeight="1" x14ac:dyDescent="0.2">
      <c r="A718" s="121" t="s">
        <v>475</v>
      </c>
      <c r="B718" s="156" t="s">
        <v>125</v>
      </c>
    </row>
    <row r="719" spans="1:18" ht="15" customHeight="1" x14ac:dyDescent="0.2">
      <c r="A719" s="156" t="s">
        <v>33</v>
      </c>
      <c r="B719" s="156" t="s">
        <v>39</v>
      </c>
    </row>
    <row r="720" spans="1:18" ht="15" customHeight="1" x14ac:dyDescent="0.2">
      <c r="A720" s="156"/>
      <c r="B720" s="156"/>
    </row>
    <row r="721" spans="1:13" ht="15" customHeight="1" x14ac:dyDescent="0.2">
      <c r="A721" s="156"/>
      <c r="B721" s="159"/>
    </row>
    <row r="722" spans="1:13" ht="15" customHeight="1" x14ac:dyDescent="0.2">
      <c r="A722" s="156"/>
      <c r="B722" s="159"/>
    </row>
    <row r="723" spans="1:13" ht="15" customHeight="1" x14ac:dyDescent="0.2">
      <c r="B723" s="122" t="s">
        <v>507</v>
      </c>
    </row>
    <row r="724" spans="1:13" ht="15" customHeight="1" thickBot="1" x14ac:dyDescent="0.25">
      <c r="C724" s="122"/>
    </row>
    <row r="725" spans="1:13" ht="15" customHeight="1" x14ac:dyDescent="0.2">
      <c r="B725" s="225" t="s">
        <v>114</v>
      </c>
      <c r="C725" s="167"/>
      <c r="D725" s="167"/>
      <c r="E725" s="167"/>
      <c r="F725" s="167"/>
      <c r="G725" s="167"/>
      <c r="H725" s="167"/>
      <c r="I725" s="167"/>
      <c r="J725" s="167"/>
      <c r="K725" s="136" t="s">
        <v>112</v>
      </c>
      <c r="L725" s="175"/>
    </row>
    <row r="726" spans="1:13" ht="15" customHeight="1" thickBot="1" x14ac:dyDescent="0.25">
      <c r="B726" s="271"/>
      <c r="C726" s="272"/>
      <c r="D726" s="272"/>
      <c r="E726" s="272"/>
      <c r="F726" s="272"/>
      <c r="G726" s="272"/>
      <c r="H726" s="272"/>
      <c r="I726" s="272"/>
      <c r="J726" s="272"/>
      <c r="K726" s="141" t="s">
        <v>113</v>
      </c>
      <c r="L726" s="220"/>
    </row>
    <row r="727" spans="1:13" ht="15" customHeight="1" x14ac:dyDescent="0.2">
      <c r="A727" s="172"/>
      <c r="B727" s="137" t="s">
        <v>55</v>
      </c>
      <c r="C727" s="137" t="s">
        <v>264</v>
      </c>
      <c r="D727" s="137" t="s">
        <v>264</v>
      </c>
      <c r="E727" s="137" t="s">
        <v>272</v>
      </c>
      <c r="F727" s="137" t="s">
        <v>275</v>
      </c>
      <c r="G727" s="137" t="s">
        <v>278</v>
      </c>
      <c r="H727" s="175" t="s">
        <v>260</v>
      </c>
      <c r="I727" s="175" t="s">
        <v>55</v>
      </c>
      <c r="J727" s="175" t="s">
        <v>57</v>
      </c>
      <c r="K727" s="136" t="s">
        <v>40</v>
      </c>
      <c r="L727" s="175"/>
      <c r="M727" s="158"/>
    </row>
    <row r="728" spans="1:13" ht="15" customHeight="1" x14ac:dyDescent="0.2">
      <c r="A728" s="175" t="s">
        <v>7</v>
      </c>
      <c r="B728" s="141" t="s">
        <v>267</v>
      </c>
      <c r="C728" s="141" t="s">
        <v>265</v>
      </c>
      <c r="D728" s="141" t="s">
        <v>271</v>
      </c>
      <c r="E728" s="141" t="s">
        <v>67</v>
      </c>
      <c r="F728" s="141" t="s">
        <v>276</v>
      </c>
      <c r="G728" s="141" t="s">
        <v>279</v>
      </c>
      <c r="H728" s="175" t="s">
        <v>262</v>
      </c>
      <c r="I728" s="175" t="s">
        <v>70</v>
      </c>
      <c r="J728" s="175" t="s">
        <v>58</v>
      </c>
      <c r="K728" s="139" t="s">
        <v>455</v>
      </c>
      <c r="L728" s="175"/>
      <c r="M728" s="158"/>
    </row>
    <row r="729" spans="1:13" ht="15" customHeight="1" x14ac:dyDescent="0.2">
      <c r="A729" s="169"/>
      <c r="B729" s="141" t="s">
        <v>71</v>
      </c>
      <c r="C729" s="141" t="s">
        <v>269</v>
      </c>
      <c r="D729" s="141" t="s">
        <v>59</v>
      </c>
      <c r="E729" s="141" t="s">
        <v>273</v>
      </c>
      <c r="F729" s="141" t="s">
        <v>273</v>
      </c>
      <c r="G729" s="141" t="s">
        <v>280</v>
      </c>
      <c r="H729" s="175" t="s">
        <v>93</v>
      </c>
      <c r="I729" s="175" t="s">
        <v>71</v>
      </c>
      <c r="J729" s="175" t="s">
        <v>59</v>
      </c>
      <c r="K729" s="139" t="s">
        <v>43</v>
      </c>
      <c r="L729" s="175"/>
      <c r="M729" s="158"/>
    </row>
    <row r="730" spans="1:13" ht="15" customHeight="1" thickBot="1" x14ac:dyDescent="0.25">
      <c r="A730" s="169"/>
      <c r="B730" s="171" t="s">
        <v>268</v>
      </c>
      <c r="C730" s="171" t="s">
        <v>266</v>
      </c>
      <c r="D730" s="171" t="s">
        <v>270</v>
      </c>
      <c r="E730" s="171" t="s">
        <v>274</v>
      </c>
      <c r="F730" s="171" t="s">
        <v>277</v>
      </c>
      <c r="G730" s="171" t="s">
        <v>281</v>
      </c>
      <c r="H730" s="175" t="s">
        <v>94</v>
      </c>
      <c r="I730" s="175" t="s">
        <v>3</v>
      </c>
      <c r="J730" s="175" t="s">
        <v>60</v>
      </c>
      <c r="K730" s="141" t="s">
        <v>476</v>
      </c>
      <c r="L730" s="220"/>
      <c r="M730" s="158"/>
    </row>
    <row r="731" spans="1:13" ht="15" customHeight="1" thickBot="1" x14ac:dyDescent="0.25">
      <c r="A731" s="118" t="str">
        <f>$A$62</f>
        <v>Arsenic</v>
      </c>
      <c r="B731" s="273" t="str">
        <f>IF($M$34="","      -",$M$34)</f>
        <v xml:space="preserve">      -</v>
      </c>
      <c r="C731" s="349"/>
      <c r="D731" s="232"/>
      <c r="E731" s="227" t="str">
        <f>IF($F$6=0,"      -",0.023)</f>
        <v xml:space="preserve">      -</v>
      </c>
      <c r="F731" s="274" t="s">
        <v>115</v>
      </c>
      <c r="G731" s="274" t="s">
        <v>115</v>
      </c>
      <c r="H731" s="119" t="str">
        <f>IF($B731="      -","      -",IF($C731="","      -",IF($C731="      -","      -",IF($E731="      -","      -",($E731*86400)/($C731*(1-$D731/100)*$B731)))))</f>
        <v xml:space="preserve">      -</v>
      </c>
      <c r="I731" s="177" t="str">
        <f>IF($E$34="","      -",$E$34)</f>
        <v xml:space="preserve">      -</v>
      </c>
      <c r="J731" s="199" t="str">
        <f t="shared" ref="J731:J767" si="54">$E62</f>
        <v xml:space="preserve">      -</v>
      </c>
      <c r="K731" s="180" t="str">
        <f>IF(OR($I731=0,$H731="      -",$J731=0,$J731="      -"),"      -",(0.0022*$H731*$I731)/($J731/100))</f>
        <v xml:space="preserve">      -</v>
      </c>
      <c r="L731" s="413"/>
      <c r="M731" s="411"/>
    </row>
    <row r="732" spans="1:13" ht="15" customHeight="1" thickBot="1" x14ac:dyDescent="0.25">
      <c r="A732" s="118" t="str">
        <f>$A$63</f>
        <v>Cadmium</v>
      </c>
      <c r="B732" s="273" t="str">
        <f t="shared" ref="B732:B767" si="55">IF($M$34="","      -",$M$34)</f>
        <v xml:space="preserve">      -</v>
      </c>
      <c r="C732" s="273" t="str">
        <f>IF($C$731="","      -",$C$731)</f>
        <v xml:space="preserve">      -</v>
      </c>
      <c r="D732" s="232"/>
      <c r="E732" s="227" t="str">
        <f>IF($F$6=0,"      -",0.057)</f>
        <v xml:space="preserve">      -</v>
      </c>
      <c r="F732" s="274" t="s">
        <v>115</v>
      </c>
      <c r="G732" s="274" t="s">
        <v>115</v>
      </c>
      <c r="H732" s="119" t="str">
        <f>IF($B732="      -","      -",IF($C732="      -","      -",IF($E732="      -","      -",($E732*86400)/($C732*(1-$D732/100)*$B732))))</f>
        <v xml:space="preserve">      -</v>
      </c>
      <c r="I732" s="177" t="str">
        <f t="shared" ref="I732:I767" si="56">IF($E$34="","      -",$E$34)</f>
        <v xml:space="preserve">      -</v>
      </c>
      <c r="J732" s="199" t="str">
        <f t="shared" si="54"/>
        <v xml:space="preserve">      -</v>
      </c>
      <c r="K732" s="180" t="str">
        <f t="shared" ref="K732:K767" si="57">IF(OR($I732=0,$H732="      -",$J732=0,$J732="      -"),"      -",(0.0022*$H732*$I732)/($J732/100))</f>
        <v xml:space="preserve">      -</v>
      </c>
      <c r="L732" s="413"/>
      <c r="M732" s="411"/>
    </row>
    <row r="733" spans="1:13" ht="15" customHeight="1" thickBot="1" x14ac:dyDescent="0.25">
      <c r="A733" s="118" t="str">
        <f>$A$64</f>
        <v>Chromium</v>
      </c>
      <c r="B733" s="273" t="str">
        <f t="shared" si="55"/>
        <v xml:space="preserve">      -</v>
      </c>
      <c r="C733" s="273" t="str">
        <f t="shared" ref="C733:C767" si="58">IF($C$731="","      -",$C$731)</f>
        <v xml:space="preserve">      -</v>
      </c>
      <c r="D733" s="232"/>
      <c r="E733" s="178"/>
      <c r="F733" s="274" t="s">
        <v>115</v>
      </c>
      <c r="G733" s="274" t="s">
        <v>115</v>
      </c>
      <c r="H733" s="119" t="str">
        <f>IF($B733="      -","      -",IF($C733="      -","      -",IF($E733=0,"      -",($E733*86400)/($C733*(1-$D733/100)*$B733))))</f>
        <v xml:space="preserve">      -</v>
      </c>
      <c r="I733" s="177" t="str">
        <f t="shared" si="56"/>
        <v xml:space="preserve">      -</v>
      </c>
      <c r="J733" s="199" t="str">
        <f t="shared" si="54"/>
        <v xml:space="preserve">      -</v>
      </c>
      <c r="K733" s="180" t="str">
        <f t="shared" si="57"/>
        <v xml:space="preserve">      -</v>
      </c>
      <c r="L733" s="413"/>
      <c r="M733" s="411"/>
    </row>
    <row r="734" spans="1:13" ht="15" customHeight="1" thickBot="1" x14ac:dyDescent="0.25">
      <c r="A734" s="118" t="str">
        <f>$A$65</f>
        <v>Copper</v>
      </c>
      <c r="B734" s="273" t="str">
        <f t="shared" si="55"/>
        <v xml:space="preserve">      -</v>
      </c>
      <c r="C734" s="273" t="str">
        <f t="shared" si="58"/>
        <v xml:space="preserve">      -</v>
      </c>
      <c r="D734" s="274" t="s">
        <v>115</v>
      </c>
      <c r="E734" s="274" t="s">
        <v>115</v>
      </c>
      <c r="F734" s="274" t="s">
        <v>115</v>
      </c>
      <c r="G734" s="274" t="s">
        <v>115</v>
      </c>
      <c r="H734" s="274" t="s">
        <v>115</v>
      </c>
      <c r="I734" s="177" t="str">
        <f t="shared" si="56"/>
        <v xml:space="preserve">      -</v>
      </c>
      <c r="J734" s="199" t="str">
        <f t="shared" si="54"/>
        <v xml:space="preserve">      -</v>
      </c>
      <c r="K734" s="180" t="str">
        <f t="shared" si="57"/>
        <v xml:space="preserve">      -</v>
      </c>
      <c r="L734" s="413"/>
      <c r="M734" s="411"/>
    </row>
    <row r="735" spans="1:13" ht="15" customHeight="1" thickBot="1" x14ac:dyDescent="0.25">
      <c r="A735" s="118" t="str">
        <f>$A$66</f>
        <v>Cyanide</v>
      </c>
      <c r="B735" s="273" t="str">
        <f t="shared" si="55"/>
        <v xml:space="preserve">      -</v>
      </c>
      <c r="C735" s="273" t="str">
        <f t="shared" si="58"/>
        <v xml:space="preserve">      -</v>
      </c>
      <c r="D735" s="274" t="s">
        <v>115</v>
      </c>
      <c r="E735" s="274" t="s">
        <v>115</v>
      </c>
      <c r="F735" s="274" t="s">
        <v>115</v>
      </c>
      <c r="G735" s="274" t="s">
        <v>115</v>
      </c>
      <c r="H735" s="274" t="s">
        <v>115</v>
      </c>
      <c r="I735" s="177" t="str">
        <f t="shared" si="56"/>
        <v xml:space="preserve">      -</v>
      </c>
      <c r="J735" s="199" t="str">
        <f t="shared" si="54"/>
        <v xml:space="preserve">      -</v>
      </c>
      <c r="K735" s="180" t="str">
        <f t="shared" si="57"/>
        <v xml:space="preserve">      -</v>
      </c>
      <c r="L735" s="413"/>
      <c r="M735" s="411"/>
    </row>
    <row r="736" spans="1:13" ht="15" customHeight="1" thickBot="1" x14ac:dyDescent="0.25">
      <c r="A736" s="118" t="str">
        <f>$A$67</f>
        <v>Lead</v>
      </c>
      <c r="B736" s="273" t="str">
        <f t="shared" si="55"/>
        <v xml:space="preserve">      -</v>
      </c>
      <c r="C736" s="273" t="str">
        <f t="shared" si="58"/>
        <v xml:space="preserve">      -</v>
      </c>
      <c r="D736" s="232"/>
      <c r="E736" s="274" t="s">
        <v>115</v>
      </c>
      <c r="F736" s="227" t="str">
        <f>IF($F$6=0,"      -",1.5)</f>
        <v xml:space="preserve">      -</v>
      </c>
      <c r="G736" s="274" t="s">
        <v>115</v>
      </c>
      <c r="H736" s="119" t="str">
        <f>IF($B736="      -","      -",IF($C736="      -","      -",IF($F736="      -","      -",(0.1*$F736*86400)/($C736*(1-$D736/100)*$B736))))</f>
        <v xml:space="preserve">      -</v>
      </c>
      <c r="I736" s="177" t="str">
        <f t="shared" si="56"/>
        <v xml:space="preserve">      -</v>
      </c>
      <c r="J736" s="199" t="str">
        <f t="shared" si="54"/>
        <v xml:space="preserve">      -</v>
      </c>
      <c r="K736" s="180" t="str">
        <f t="shared" si="57"/>
        <v xml:space="preserve">      -</v>
      </c>
      <c r="L736" s="413"/>
      <c r="M736" s="411"/>
    </row>
    <row r="737" spans="1:13" ht="15" customHeight="1" thickBot="1" x14ac:dyDescent="0.25">
      <c r="A737" s="118" t="str">
        <f>$A$68</f>
        <v>Mercury</v>
      </c>
      <c r="B737" s="273" t="str">
        <f t="shared" si="55"/>
        <v xml:space="preserve">      -</v>
      </c>
      <c r="C737" s="273" t="str">
        <f t="shared" si="58"/>
        <v xml:space="preserve">      -</v>
      </c>
      <c r="D737" s="232"/>
      <c r="E737" s="274" t="s">
        <v>115</v>
      </c>
      <c r="F737" s="274" t="s">
        <v>115</v>
      </c>
      <c r="G737" s="227" t="str">
        <f>IF($F$6=0,"      -",3200)</f>
        <v xml:space="preserve">      -</v>
      </c>
      <c r="H737" s="119" t="str">
        <f>IF($B737="      -","      -",IF($C737="      -","      -",IF($G737="      -","      -",$G737/((1-$D737/100)*$B737))))</f>
        <v xml:space="preserve">      -</v>
      </c>
      <c r="I737" s="177" t="str">
        <f t="shared" si="56"/>
        <v xml:space="preserve">      -</v>
      </c>
      <c r="J737" s="199" t="str">
        <f t="shared" si="54"/>
        <v xml:space="preserve">      -</v>
      </c>
      <c r="K737" s="180" t="str">
        <f t="shared" si="57"/>
        <v xml:space="preserve">      -</v>
      </c>
      <c r="L737" s="413"/>
      <c r="M737" s="411"/>
    </row>
    <row r="738" spans="1:13" ht="15" customHeight="1" thickBot="1" x14ac:dyDescent="0.25">
      <c r="A738" s="118" t="str">
        <f>$A$69</f>
        <v>Molybdenum</v>
      </c>
      <c r="B738" s="273" t="str">
        <f t="shared" si="55"/>
        <v xml:space="preserve">      -</v>
      </c>
      <c r="C738" s="273" t="str">
        <f t="shared" si="58"/>
        <v xml:space="preserve">      -</v>
      </c>
      <c r="D738" s="274" t="s">
        <v>115</v>
      </c>
      <c r="E738" s="274" t="s">
        <v>115</v>
      </c>
      <c r="F738" s="274" t="s">
        <v>115</v>
      </c>
      <c r="G738" s="274" t="s">
        <v>115</v>
      </c>
      <c r="H738" s="274" t="s">
        <v>115</v>
      </c>
      <c r="I738" s="177" t="str">
        <f t="shared" si="56"/>
        <v xml:space="preserve">      -</v>
      </c>
      <c r="J738" s="199" t="str">
        <f t="shared" si="54"/>
        <v xml:space="preserve">      -</v>
      </c>
      <c r="K738" s="180" t="str">
        <f t="shared" si="57"/>
        <v xml:space="preserve">      -</v>
      </c>
      <c r="L738" s="413"/>
      <c r="M738" s="411"/>
    </row>
    <row r="739" spans="1:13" ht="15" customHeight="1" thickBot="1" x14ac:dyDescent="0.25">
      <c r="A739" s="118" t="str">
        <f>$A$70</f>
        <v>Nickel</v>
      </c>
      <c r="B739" s="273" t="str">
        <f t="shared" si="55"/>
        <v xml:space="preserve">      -</v>
      </c>
      <c r="C739" s="273" t="str">
        <f t="shared" si="58"/>
        <v xml:space="preserve">      -</v>
      </c>
      <c r="D739" s="232"/>
      <c r="E739" s="227" t="str">
        <f>IF($F$6=0,"      -",2)</f>
        <v xml:space="preserve">      -</v>
      </c>
      <c r="F739" s="274" t="s">
        <v>115</v>
      </c>
      <c r="G739" s="274" t="s">
        <v>115</v>
      </c>
      <c r="H739" s="119" t="str">
        <f>IF($B739="      -","      -",IF($C739="      -","      -",IF($E739="      -","      -",($E739*86400)/($C739*(1-$D739/100)*$B739))))</f>
        <v xml:space="preserve">      -</v>
      </c>
      <c r="I739" s="177" t="str">
        <f t="shared" si="56"/>
        <v xml:space="preserve">      -</v>
      </c>
      <c r="J739" s="199" t="str">
        <f t="shared" si="54"/>
        <v xml:space="preserve">      -</v>
      </c>
      <c r="K739" s="180" t="str">
        <f t="shared" si="57"/>
        <v xml:space="preserve">      -</v>
      </c>
      <c r="L739" s="413"/>
      <c r="M739" s="411"/>
    </row>
    <row r="740" spans="1:13" ht="15" customHeight="1" thickBot="1" x14ac:dyDescent="0.25">
      <c r="A740" s="118" t="str">
        <f>$A$71</f>
        <v>Selenium</v>
      </c>
      <c r="B740" s="273" t="str">
        <f t="shared" si="55"/>
        <v xml:space="preserve">      -</v>
      </c>
      <c r="C740" s="273" t="str">
        <f t="shared" si="58"/>
        <v xml:space="preserve">      -</v>
      </c>
      <c r="D740" s="274" t="s">
        <v>115</v>
      </c>
      <c r="E740" s="274" t="s">
        <v>115</v>
      </c>
      <c r="F740" s="274" t="s">
        <v>115</v>
      </c>
      <c r="G740" s="274" t="s">
        <v>115</v>
      </c>
      <c r="H740" s="274" t="s">
        <v>115</v>
      </c>
      <c r="I740" s="177" t="str">
        <f t="shared" si="56"/>
        <v xml:space="preserve">      -</v>
      </c>
      <c r="J740" s="199" t="str">
        <f t="shared" si="54"/>
        <v xml:space="preserve">      -</v>
      </c>
      <c r="K740" s="180" t="str">
        <f t="shared" si="57"/>
        <v xml:space="preserve">      -</v>
      </c>
      <c r="L740" s="413"/>
      <c r="M740" s="411"/>
    </row>
    <row r="741" spans="1:13" ht="15" customHeight="1" thickBot="1" x14ac:dyDescent="0.25">
      <c r="A741" s="118" t="str">
        <f>$A$72</f>
        <v>Silver</v>
      </c>
      <c r="B741" s="273" t="str">
        <f t="shared" si="55"/>
        <v xml:space="preserve">      -</v>
      </c>
      <c r="C741" s="273" t="str">
        <f t="shared" si="58"/>
        <v xml:space="preserve">      -</v>
      </c>
      <c r="D741" s="274" t="s">
        <v>115</v>
      </c>
      <c r="E741" s="274" t="s">
        <v>115</v>
      </c>
      <c r="F741" s="274" t="s">
        <v>115</v>
      </c>
      <c r="G741" s="274" t="s">
        <v>115</v>
      </c>
      <c r="H741" s="274" t="s">
        <v>115</v>
      </c>
      <c r="I741" s="177" t="str">
        <f t="shared" si="56"/>
        <v xml:space="preserve">      -</v>
      </c>
      <c r="J741" s="199" t="str">
        <f t="shared" si="54"/>
        <v xml:space="preserve">      -</v>
      </c>
      <c r="K741" s="180" t="str">
        <f t="shared" si="57"/>
        <v xml:space="preserve">      -</v>
      </c>
      <c r="L741" s="413"/>
      <c r="M741" s="411"/>
    </row>
    <row r="742" spans="1:13" ht="15" customHeight="1" thickBot="1" x14ac:dyDescent="0.25">
      <c r="A742" s="118" t="str">
        <f>$A$73</f>
        <v>Zinc</v>
      </c>
      <c r="B742" s="273" t="str">
        <f t="shared" si="55"/>
        <v xml:space="preserve">      -</v>
      </c>
      <c r="C742" s="273" t="str">
        <f t="shared" si="58"/>
        <v xml:space="preserve">      -</v>
      </c>
      <c r="D742" s="274" t="s">
        <v>115</v>
      </c>
      <c r="E742" s="274" t="s">
        <v>115</v>
      </c>
      <c r="F742" s="274" t="s">
        <v>115</v>
      </c>
      <c r="G742" s="274" t="s">
        <v>115</v>
      </c>
      <c r="H742" s="274" t="s">
        <v>115</v>
      </c>
      <c r="I742" s="177" t="str">
        <f t="shared" si="56"/>
        <v xml:space="preserve">      -</v>
      </c>
      <c r="J742" s="199" t="str">
        <f t="shared" si="54"/>
        <v xml:space="preserve">      -</v>
      </c>
      <c r="K742" s="180" t="str">
        <f t="shared" si="57"/>
        <v xml:space="preserve">      -</v>
      </c>
      <c r="L742" s="413"/>
      <c r="M742" s="411"/>
    </row>
    <row r="743" spans="1:13" ht="15" customHeight="1" thickBot="1" x14ac:dyDescent="0.25">
      <c r="A743" s="119" t="str">
        <f>$A$74</f>
        <v>Ammonia</v>
      </c>
      <c r="B743" s="273" t="str">
        <f t="shared" si="55"/>
        <v xml:space="preserve">      -</v>
      </c>
      <c r="C743" s="273" t="str">
        <f t="shared" si="58"/>
        <v xml:space="preserve">      -</v>
      </c>
      <c r="D743" s="274" t="s">
        <v>115</v>
      </c>
      <c r="E743" s="274" t="s">
        <v>115</v>
      </c>
      <c r="F743" s="274" t="s">
        <v>115</v>
      </c>
      <c r="G743" s="274" t="s">
        <v>115</v>
      </c>
      <c r="H743" s="274" t="s">
        <v>115</v>
      </c>
      <c r="I743" s="177" t="str">
        <f t="shared" si="56"/>
        <v xml:space="preserve">      -</v>
      </c>
      <c r="J743" s="199" t="str">
        <f t="shared" si="54"/>
        <v xml:space="preserve">      -</v>
      </c>
      <c r="K743" s="180" t="str">
        <f t="shared" si="57"/>
        <v xml:space="preserve">      -</v>
      </c>
      <c r="L743" s="413"/>
      <c r="M743" s="411"/>
    </row>
    <row r="744" spans="1:13" ht="15" customHeight="1" thickBot="1" x14ac:dyDescent="0.25">
      <c r="A744" s="119" t="str">
        <f>$A$75</f>
        <v>BOD</v>
      </c>
      <c r="B744" s="275" t="str">
        <f t="shared" si="55"/>
        <v xml:space="preserve">      -</v>
      </c>
      <c r="C744" s="275" t="str">
        <f t="shared" si="58"/>
        <v xml:space="preserve">      -</v>
      </c>
      <c r="D744" s="274" t="s">
        <v>115</v>
      </c>
      <c r="E744" s="274" t="s">
        <v>115</v>
      </c>
      <c r="F744" s="274" t="s">
        <v>115</v>
      </c>
      <c r="G744" s="274" t="s">
        <v>115</v>
      </c>
      <c r="H744" s="274" t="s">
        <v>115</v>
      </c>
      <c r="I744" s="186" t="str">
        <f t="shared" si="56"/>
        <v xml:space="preserve">      -</v>
      </c>
      <c r="J744" s="203" t="str">
        <f t="shared" si="54"/>
        <v xml:space="preserve">      -</v>
      </c>
      <c r="K744" s="190" t="str">
        <f t="shared" si="57"/>
        <v xml:space="preserve">      -</v>
      </c>
      <c r="L744" s="414"/>
      <c r="M744" s="412"/>
    </row>
    <row r="745" spans="1:13" ht="15" customHeight="1" thickBot="1" x14ac:dyDescent="0.25">
      <c r="A745" s="119" t="str">
        <f>$A$76</f>
        <v>TSS</v>
      </c>
      <c r="B745" s="275" t="str">
        <f t="shared" si="55"/>
        <v xml:space="preserve">      -</v>
      </c>
      <c r="C745" s="275" t="str">
        <f t="shared" si="58"/>
        <v xml:space="preserve">      -</v>
      </c>
      <c r="D745" s="274" t="s">
        <v>115</v>
      </c>
      <c r="E745" s="274" t="s">
        <v>115</v>
      </c>
      <c r="F745" s="274" t="s">
        <v>115</v>
      </c>
      <c r="G745" s="274" t="s">
        <v>115</v>
      </c>
      <c r="H745" s="274" t="s">
        <v>115</v>
      </c>
      <c r="I745" s="186" t="str">
        <f t="shared" si="56"/>
        <v xml:space="preserve">      -</v>
      </c>
      <c r="J745" s="203" t="str">
        <f t="shared" si="54"/>
        <v xml:space="preserve">      -</v>
      </c>
      <c r="K745" s="190" t="str">
        <f t="shared" si="57"/>
        <v xml:space="preserve">      -</v>
      </c>
      <c r="L745" s="414"/>
      <c r="M745" s="412"/>
    </row>
    <row r="746" spans="1:13" ht="15" customHeight="1" thickBot="1" x14ac:dyDescent="0.25">
      <c r="A746" s="119" t="str">
        <f>$A$77</f>
        <v>Phosphorus (T)</v>
      </c>
      <c r="B746" s="360" t="str">
        <f t="shared" si="55"/>
        <v xml:space="preserve">      -</v>
      </c>
      <c r="C746" s="360" t="str">
        <f t="shared" si="58"/>
        <v xml:space="preserve">      -</v>
      </c>
      <c r="D746" s="274" t="s">
        <v>115</v>
      </c>
      <c r="E746" s="361" t="s">
        <v>115</v>
      </c>
      <c r="F746" s="361" t="s">
        <v>115</v>
      </c>
      <c r="G746" s="274" t="s">
        <v>115</v>
      </c>
      <c r="H746" s="346" t="s">
        <v>115</v>
      </c>
      <c r="I746" s="345" t="str">
        <f t="shared" si="56"/>
        <v xml:space="preserve">      -</v>
      </c>
      <c r="J746" s="237" t="str">
        <f t="shared" si="54"/>
        <v xml:space="preserve">      -</v>
      </c>
      <c r="K746" s="238" t="str">
        <f t="shared" si="57"/>
        <v xml:space="preserve">      -</v>
      </c>
      <c r="L746" s="414"/>
      <c r="M746" s="412"/>
    </row>
    <row r="747" spans="1:13" ht="15" customHeight="1" thickBot="1" x14ac:dyDescent="0.25">
      <c r="A747" s="118" t="str">
        <f>$A$78</f>
        <v>Nitrogen (T)</v>
      </c>
      <c r="B747" s="360" t="str">
        <f t="shared" si="55"/>
        <v xml:space="preserve">      -</v>
      </c>
      <c r="C747" s="360" t="str">
        <f t="shared" si="58"/>
        <v xml:space="preserve">      -</v>
      </c>
      <c r="D747" s="361" t="s">
        <v>115</v>
      </c>
      <c r="E747" s="361" t="s">
        <v>115</v>
      </c>
      <c r="F747" s="361" t="s">
        <v>115</v>
      </c>
      <c r="G747" s="361" t="s">
        <v>115</v>
      </c>
      <c r="H747" s="361" t="s">
        <v>115</v>
      </c>
      <c r="I747" s="345" t="str">
        <f t="shared" si="56"/>
        <v xml:space="preserve">      -</v>
      </c>
      <c r="J747" s="237" t="str">
        <f t="shared" si="54"/>
        <v xml:space="preserve">      -</v>
      </c>
      <c r="K747" s="238" t="str">
        <f t="shared" si="57"/>
        <v xml:space="preserve">      -</v>
      </c>
      <c r="L747" s="414"/>
      <c r="M747" s="412"/>
    </row>
    <row r="748" spans="1:13" ht="15" customHeight="1" thickBot="1" x14ac:dyDescent="0.25">
      <c r="A748" s="118" t="str">
        <f>$A$79</f>
        <v>Beryllium</v>
      </c>
      <c r="B748" s="273" t="str">
        <f t="shared" si="55"/>
        <v xml:space="preserve">      -</v>
      </c>
      <c r="C748" s="273" t="str">
        <f t="shared" si="58"/>
        <v xml:space="preserve">      -</v>
      </c>
      <c r="D748" s="362"/>
      <c r="E748" s="274" t="s">
        <v>115</v>
      </c>
      <c r="F748" s="274" t="s">
        <v>115</v>
      </c>
      <c r="G748" s="363" t="str">
        <f>IF($F$6=0,"      -",10)</f>
        <v xml:space="preserve">      -</v>
      </c>
      <c r="H748" s="363" t="str">
        <f>IF($B748="      -","      -",IF($C748="      -","      -",IF($G748="      -","      -",$G748/((1-$D748/100)*$B748))))</f>
        <v xml:space="preserve">      -</v>
      </c>
      <c r="I748" s="177" t="str">
        <f t="shared" si="56"/>
        <v xml:space="preserve">      -</v>
      </c>
      <c r="J748" s="199" t="str">
        <f t="shared" si="54"/>
        <v xml:space="preserve">      -</v>
      </c>
      <c r="K748" s="180" t="str">
        <f t="shared" si="57"/>
        <v xml:space="preserve">      -</v>
      </c>
      <c r="L748" s="413"/>
      <c r="M748" s="411"/>
    </row>
    <row r="749" spans="1:13" ht="15" customHeight="1" thickBot="1" x14ac:dyDescent="0.25">
      <c r="A749" s="118" t="str">
        <f>IF($A$80="","",$A$80)</f>
        <v/>
      </c>
      <c r="B749" s="273" t="str">
        <f t="shared" si="55"/>
        <v xml:space="preserve">      -</v>
      </c>
      <c r="C749" s="273" t="str">
        <f t="shared" si="58"/>
        <v xml:space="preserve">      -</v>
      </c>
      <c r="D749" s="274" t="s">
        <v>115</v>
      </c>
      <c r="E749" s="274" t="s">
        <v>115</v>
      </c>
      <c r="F749" s="274" t="s">
        <v>115</v>
      </c>
      <c r="G749" s="274" t="s">
        <v>115</v>
      </c>
      <c r="H749" s="274" t="s">
        <v>115</v>
      </c>
      <c r="I749" s="177" t="str">
        <f t="shared" si="56"/>
        <v xml:space="preserve">      -</v>
      </c>
      <c r="J749" s="199" t="str">
        <f t="shared" si="54"/>
        <v xml:space="preserve">      -</v>
      </c>
      <c r="K749" s="180" t="str">
        <f t="shared" si="57"/>
        <v xml:space="preserve">      -</v>
      </c>
      <c r="L749" s="413"/>
      <c r="M749" s="411"/>
    </row>
    <row r="750" spans="1:13" ht="15" customHeight="1" thickBot="1" x14ac:dyDescent="0.25">
      <c r="A750" s="118" t="str">
        <f>IF($A$81="","",$A$81)</f>
        <v/>
      </c>
      <c r="B750" s="273" t="str">
        <f t="shared" si="55"/>
        <v xml:space="preserve">      -</v>
      </c>
      <c r="C750" s="273" t="str">
        <f t="shared" si="58"/>
        <v xml:space="preserve">      -</v>
      </c>
      <c r="D750" s="274" t="s">
        <v>115</v>
      </c>
      <c r="E750" s="274" t="s">
        <v>115</v>
      </c>
      <c r="F750" s="274" t="s">
        <v>115</v>
      </c>
      <c r="G750" s="274" t="s">
        <v>115</v>
      </c>
      <c r="H750" s="274" t="s">
        <v>115</v>
      </c>
      <c r="I750" s="177" t="str">
        <f t="shared" si="56"/>
        <v xml:space="preserve">      -</v>
      </c>
      <c r="J750" s="199" t="str">
        <f t="shared" si="54"/>
        <v xml:space="preserve">      -</v>
      </c>
      <c r="K750" s="180" t="str">
        <f t="shared" si="57"/>
        <v xml:space="preserve">      -</v>
      </c>
      <c r="L750" s="413"/>
      <c r="M750" s="411"/>
    </row>
    <row r="751" spans="1:13" ht="15" customHeight="1" thickBot="1" x14ac:dyDescent="0.25">
      <c r="A751" s="118" t="str">
        <f>IF($A$82="","",$A$82)</f>
        <v/>
      </c>
      <c r="B751" s="273" t="str">
        <f t="shared" si="55"/>
        <v xml:space="preserve">      -</v>
      </c>
      <c r="C751" s="273" t="str">
        <f t="shared" si="58"/>
        <v xml:space="preserve">      -</v>
      </c>
      <c r="D751" s="274" t="s">
        <v>115</v>
      </c>
      <c r="E751" s="274" t="s">
        <v>115</v>
      </c>
      <c r="F751" s="274" t="s">
        <v>115</v>
      </c>
      <c r="G751" s="274" t="s">
        <v>115</v>
      </c>
      <c r="H751" s="274" t="s">
        <v>115</v>
      </c>
      <c r="I751" s="177" t="str">
        <f t="shared" si="56"/>
        <v xml:space="preserve">      -</v>
      </c>
      <c r="J751" s="199" t="str">
        <f t="shared" si="54"/>
        <v xml:space="preserve">      -</v>
      </c>
      <c r="K751" s="180" t="str">
        <f t="shared" si="57"/>
        <v xml:space="preserve">      -</v>
      </c>
      <c r="L751" s="413"/>
      <c r="M751" s="411"/>
    </row>
    <row r="752" spans="1:13" ht="15" customHeight="1" thickBot="1" x14ac:dyDescent="0.25">
      <c r="A752" s="118" t="str">
        <f>IF($A$83="","",$A$83)</f>
        <v/>
      </c>
      <c r="B752" s="273" t="str">
        <f t="shared" si="55"/>
        <v xml:space="preserve">      -</v>
      </c>
      <c r="C752" s="273" t="str">
        <f t="shared" si="58"/>
        <v xml:space="preserve">      -</v>
      </c>
      <c r="D752" s="274" t="s">
        <v>115</v>
      </c>
      <c r="E752" s="274" t="s">
        <v>115</v>
      </c>
      <c r="F752" s="274" t="s">
        <v>115</v>
      </c>
      <c r="G752" s="274" t="s">
        <v>115</v>
      </c>
      <c r="H752" s="274" t="s">
        <v>115</v>
      </c>
      <c r="I752" s="177" t="str">
        <f t="shared" si="56"/>
        <v xml:space="preserve">      -</v>
      </c>
      <c r="J752" s="199" t="str">
        <f t="shared" si="54"/>
        <v xml:space="preserve">      -</v>
      </c>
      <c r="K752" s="180" t="str">
        <f t="shared" si="57"/>
        <v xml:space="preserve">      -</v>
      </c>
      <c r="L752" s="413"/>
      <c r="M752" s="411"/>
    </row>
    <row r="753" spans="1:13" ht="15" customHeight="1" thickBot="1" x14ac:dyDescent="0.25">
      <c r="A753" s="118" t="str">
        <f>IF($A$84="","",$A$84)</f>
        <v/>
      </c>
      <c r="B753" s="273" t="str">
        <f t="shared" si="55"/>
        <v xml:space="preserve">      -</v>
      </c>
      <c r="C753" s="273" t="str">
        <f t="shared" si="58"/>
        <v xml:space="preserve">      -</v>
      </c>
      <c r="D753" s="274" t="s">
        <v>115</v>
      </c>
      <c r="E753" s="274" t="s">
        <v>115</v>
      </c>
      <c r="F753" s="274" t="s">
        <v>115</v>
      </c>
      <c r="G753" s="274" t="s">
        <v>115</v>
      </c>
      <c r="H753" s="274" t="s">
        <v>115</v>
      </c>
      <c r="I753" s="177" t="str">
        <f t="shared" si="56"/>
        <v xml:space="preserve">      -</v>
      </c>
      <c r="J753" s="199" t="str">
        <f t="shared" si="54"/>
        <v xml:space="preserve">      -</v>
      </c>
      <c r="K753" s="180" t="str">
        <f t="shared" si="57"/>
        <v xml:space="preserve">      -</v>
      </c>
      <c r="L753" s="413"/>
      <c r="M753" s="411"/>
    </row>
    <row r="754" spans="1:13" ht="15" customHeight="1" thickBot="1" x14ac:dyDescent="0.25">
      <c r="A754" s="118" t="str">
        <f>IF($A$85="","",$A$85)</f>
        <v/>
      </c>
      <c r="B754" s="273" t="str">
        <f t="shared" si="55"/>
        <v xml:space="preserve">      -</v>
      </c>
      <c r="C754" s="273" t="str">
        <f t="shared" si="58"/>
        <v xml:space="preserve">      -</v>
      </c>
      <c r="D754" s="274" t="s">
        <v>115</v>
      </c>
      <c r="E754" s="274" t="s">
        <v>115</v>
      </c>
      <c r="F754" s="274" t="s">
        <v>115</v>
      </c>
      <c r="G754" s="274" t="s">
        <v>115</v>
      </c>
      <c r="H754" s="274" t="s">
        <v>115</v>
      </c>
      <c r="I754" s="177" t="str">
        <f t="shared" si="56"/>
        <v xml:space="preserve">      -</v>
      </c>
      <c r="J754" s="199" t="str">
        <f t="shared" si="54"/>
        <v xml:space="preserve">      -</v>
      </c>
      <c r="K754" s="180" t="str">
        <f t="shared" si="57"/>
        <v xml:space="preserve">      -</v>
      </c>
      <c r="L754" s="413"/>
      <c r="M754" s="411"/>
    </row>
    <row r="755" spans="1:13" ht="15" customHeight="1" thickBot="1" x14ac:dyDescent="0.25">
      <c r="A755" s="118" t="str">
        <f>IF($A$86="","",$A$86)</f>
        <v/>
      </c>
      <c r="B755" s="273" t="str">
        <f t="shared" si="55"/>
        <v xml:space="preserve">      -</v>
      </c>
      <c r="C755" s="273" t="str">
        <f t="shared" si="58"/>
        <v xml:space="preserve">      -</v>
      </c>
      <c r="D755" s="274" t="s">
        <v>115</v>
      </c>
      <c r="E755" s="274" t="s">
        <v>115</v>
      </c>
      <c r="F755" s="274" t="s">
        <v>115</v>
      </c>
      <c r="G755" s="274" t="s">
        <v>115</v>
      </c>
      <c r="H755" s="274" t="s">
        <v>115</v>
      </c>
      <c r="I755" s="177" t="str">
        <f t="shared" si="56"/>
        <v xml:space="preserve">      -</v>
      </c>
      <c r="J755" s="199" t="str">
        <f t="shared" si="54"/>
        <v xml:space="preserve">      -</v>
      </c>
      <c r="K755" s="180" t="str">
        <f t="shared" si="57"/>
        <v xml:space="preserve">      -</v>
      </c>
      <c r="L755" s="413"/>
      <c r="M755" s="411"/>
    </row>
    <row r="756" spans="1:13" ht="15" customHeight="1" thickBot="1" x14ac:dyDescent="0.25">
      <c r="A756" s="118" t="str">
        <f>IF($A$87="","",$A$87)</f>
        <v/>
      </c>
      <c r="B756" s="273" t="str">
        <f t="shared" si="55"/>
        <v xml:space="preserve">      -</v>
      </c>
      <c r="C756" s="273" t="str">
        <f t="shared" si="58"/>
        <v xml:space="preserve">      -</v>
      </c>
      <c r="D756" s="274" t="s">
        <v>115</v>
      </c>
      <c r="E756" s="274" t="s">
        <v>115</v>
      </c>
      <c r="F756" s="274" t="s">
        <v>115</v>
      </c>
      <c r="G756" s="274" t="s">
        <v>115</v>
      </c>
      <c r="H756" s="274" t="s">
        <v>115</v>
      </c>
      <c r="I756" s="177" t="str">
        <f t="shared" si="56"/>
        <v xml:space="preserve">      -</v>
      </c>
      <c r="J756" s="199" t="str">
        <f t="shared" si="54"/>
        <v xml:space="preserve">      -</v>
      </c>
      <c r="K756" s="180" t="str">
        <f t="shared" si="57"/>
        <v xml:space="preserve">      -</v>
      </c>
      <c r="L756" s="413"/>
      <c r="M756" s="411"/>
    </row>
    <row r="757" spans="1:13" ht="15" customHeight="1" thickBot="1" x14ac:dyDescent="0.25">
      <c r="A757" s="118" t="str">
        <f>IF($A$88="","",$A$88)</f>
        <v/>
      </c>
      <c r="B757" s="273" t="str">
        <f t="shared" si="55"/>
        <v xml:space="preserve">      -</v>
      </c>
      <c r="C757" s="273" t="str">
        <f t="shared" si="58"/>
        <v xml:space="preserve">      -</v>
      </c>
      <c r="D757" s="274" t="s">
        <v>115</v>
      </c>
      <c r="E757" s="274" t="s">
        <v>115</v>
      </c>
      <c r="F757" s="274" t="s">
        <v>115</v>
      </c>
      <c r="G757" s="274" t="s">
        <v>115</v>
      </c>
      <c r="H757" s="274" t="s">
        <v>115</v>
      </c>
      <c r="I757" s="177" t="str">
        <f t="shared" si="56"/>
        <v xml:space="preserve">      -</v>
      </c>
      <c r="J757" s="199" t="str">
        <f t="shared" si="54"/>
        <v xml:space="preserve">      -</v>
      </c>
      <c r="K757" s="180" t="str">
        <f t="shared" si="57"/>
        <v xml:space="preserve">      -</v>
      </c>
      <c r="L757" s="413"/>
      <c r="M757" s="411"/>
    </row>
    <row r="758" spans="1:13" ht="15" customHeight="1" thickBot="1" x14ac:dyDescent="0.25">
      <c r="A758" s="118" t="str">
        <f>IF($A$89="","",$A$89)</f>
        <v/>
      </c>
      <c r="B758" s="273" t="str">
        <f t="shared" si="55"/>
        <v xml:space="preserve">      -</v>
      </c>
      <c r="C758" s="273" t="str">
        <f t="shared" si="58"/>
        <v xml:space="preserve">      -</v>
      </c>
      <c r="D758" s="274" t="s">
        <v>115</v>
      </c>
      <c r="E758" s="274" t="s">
        <v>115</v>
      </c>
      <c r="F758" s="274" t="s">
        <v>115</v>
      </c>
      <c r="G758" s="274" t="s">
        <v>115</v>
      </c>
      <c r="H758" s="274" t="s">
        <v>115</v>
      </c>
      <c r="I758" s="177" t="str">
        <f t="shared" si="56"/>
        <v xml:space="preserve">      -</v>
      </c>
      <c r="J758" s="199" t="str">
        <f t="shared" si="54"/>
        <v xml:space="preserve">      -</v>
      </c>
      <c r="K758" s="180" t="str">
        <f t="shared" si="57"/>
        <v xml:space="preserve">      -</v>
      </c>
      <c r="L758" s="413"/>
      <c r="M758" s="411"/>
    </row>
    <row r="759" spans="1:13" ht="15" customHeight="1" thickBot="1" x14ac:dyDescent="0.25">
      <c r="A759" s="118" t="str">
        <f>IF($A$90="","",$A$90)</f>
        <v/>
      </c>
      <c r="B759" s="273" t="str">
        <f t="shared" si="55"/>
        <v xml:space="preserve">      -</v>
      </c>
      <c r="C759" s="273" t="str">
        <f t="shared" si="58"/>
        <v xml:space="preserve">      -</v>
      </c>
      <c r="D759" s="274" t="s">
        <v>115</v>
      </c>
      <c r="E759" s="274" t="s">
        <v>115</v>
      </c>
      <c r="F759" s="274" t="s">
        <v>115</v>
      </c>
      <c r="G759" s="274" t="s">
        <v>115</v>
      </c>
      <c r="H759" s="274" t="s">
        <v>115</v>
      </c>
      <c r="I759" s="177" t="str">
        <f t="shared" si="56"/>
        <v xml:space="preserve">      -</v>
      </c>
      <c r="J759" s="199" t="str">
        <f t="shared" si="54"/>
        <v xml:space="preserve">      -</v>
      </c>
      <c r="K759" s="180" t="str">
        <f t="shared" si="57"/>
        <v xml:space="preserve">      -</v>
      </c>
      <c r="L759" s="413"/>
      <c r="M759" s="411"/>
    </row>
    <row r="760" spans="1:13" ht="15" customHeight="1" thickBot="1" x14ac:dyDescent="0.25">
      <c r="A760" s="118" t="str">
        <f>IF($A$91="","",$A$91)</f>
        <v/>
      </c>
      <c r="B760" s="273" t="str">
        <f t="shared" si="55"/>
        <v xml:space="preserve">      -</v>
      </c>
      <c r="C760" s="273" t="str">
        <f t="shared" si="58"/>
        <v xml:space="preserve">      -</v>
      </c>
      <c r="D760" s="274" t="s">
        <v>115</v>
      </c>
      <c r="E760" s="274" t="s">
        <v>115</v>
      </c>
      <c r="F760" s="274" t="s">
        <v>115</v>
      </c>
      <c r="G760" s="274" t="s">
        <v>115</v>
      </c>
      <c r="H760" s="274" t="s">
        <v>115</v>
      </c>
      <c r="I760" s="177" t="str">
        <f t="shared" si="56"/>
        <v xml:space="preserve">      -</v>
      </c>
      <c r="J760" s="199" t="str">
        <f t="shared" si="54"/>
        <v xml:space="preserve">      -</v>
      </c>
      <c r="K760" s="180" t="str">
        <f t="shared" si="57"/>
        <v xml:space="preserve">      -</v>
      </c>
      <c r="L760" s="413"/>
      <c r="M760" s="411"/>
    </row>
    <row r="761" spans="1:13" ht="15" customHeight="1" thickBot="1" x14ac:dyDescent="0.25">
      <c r="A761" s="118" t="str">
        <f>IF($A$92="","",$A$92)</f>
        <v/>
      </c>
      <c r="B761" s="273" t="str">
        <f t="shared" si="55"/>
        <v xml:space="preserve">      -</v>
      </c>
      <c r="C761" s="273" t="str">
        <f t="shared" si="58"/>
        <v xml:space="preserve">      -</v>
      </c>
      <c r="D761" s="274" t="s">
        <v>115</v>
      </c>
      <c r="E761" s="274" t="s">
        <v>115</v>
      </c>
      <c r="F761" s="274" t="s">
        <v>115</v>
      </c>
      <c r="G761" s="274" t="s">
        <v>115</v>
      </c>
      <c r="H761" s="274" t="s">
        <v>115</v>
      </c>
      <c r="I761" s="177" t="str">
        <f t="shared" si="56"/>
        <v xml:space="preserve">      -</v>
      </c>
      <c r="J761" s="199" t="str">
        <f t="shared" si="54"/>
        <v xml:space="preserve">      -</v>
      </c>
      <c r="K761" s="180" t="str">
        <f t="shared" si="57"/>
        <v xml:space="preserve">      -</v>
      </c>
      <c r="L761" s="413"/>
      <c r="M761" s="411"/>
    </row>
    <row r="762" spans="1:13" ht="15" customHeight="1" thickBot="1" x14ac:dyDescent="0.25">
      <c r="A762" s="118" t="str">
        <f>IF($A$93="","",$A$93)</f>
        <v/>
      </c>
      <c r="B762" s="273" t="str">
        <f t="shared" si="55"/>
        <v xml:space="preserve">      -</v>
      </c>
      <c r="C762" s="273" t="str">
        <f t="shared" si="58"/>
        <v xml:space="preserve">      -</v>
      </c>
      <c r="D762" s="274" t="s">
        <v>115</v>
      </c>
      <c r="E762" s="274" t="s">
        <v>115</v>
      </c>
      <c r="F762" s="274" t="s">
        <v>115</v>
      </c>
      <c r="G762" s="274" t="s">
        <v>115</v>
      </c>
      <c r="H762" s="274" t="s">
        <v>115</v>
      </c>
      <c r="I762" s="177" t="str">
        <f t="shared" si="56"/>
        <v xml:space="preserve">      -</v>
      </c>
      <c r="J762" s="199" t="str">
        <f t="shared" si="54"/>
        <v xml:space="preserve">      -</v>
      </c>
      <c r="K762" s="180" t="str">
        <f t="shared" si="57"/>
        <v xml:space="preserve">      -</v>
      </c>
      <c r="L762" s="413"/>
      <c r="M762" s="411"/>
    </row>
    <row r="763" spans="1:13" ht="15" customHeight="1" thickBot="1" x14ac:dyDescent="0.25">
      <c r="A763" s="118" t="str">
        <f>IF($A$94="","",$A$94)</f>
        <v/>
      </c>
      <c r="B763" s="273" t="str">
        <f t="shared" si="55"/>
        <v xml:space="preserve">      -</v>
      </c>
      <c r="C763" s="273" t="str">
        <f t="shared" si="58"/>
        <v xml:space="preserve">      -</v>
      </c>
      <c r="D763" s="274" t="s">
        <v>115</v>
      </c>
      <c r="E763" s="274" t="s">
        <v>115</v>
      </c>
      <c r="F763" s="274" t="s">
        <v>115</v>
      </c>
      <c r="G763" s="274" t="s">
        <v>115</v>
      </c>
      <c r="H763" s="274" t="s">
        <v>115</v>
      </c>
      <c r="I763" s="177" t="str">
        <f t="shared" si="56"/>
        <v xml:space="preserve">      -</v>
      </c>
      <c r="J763" s="199" t="str">
        <f t="shared" si="54"/>
        <v xml:space="preserve">      -</v>
      </c>
      <c r="K763" s="180" t="str">
        <f t="shared" si="57"/>
        <v xml:space="preserve">      -</v>
      </c>
      <c r="L763" s="413"/>
      <c r="M763" s="411"/>
    </row>
    <row r="764" spans="1:13" ht="15" customHeight="1" thickBot="1" x14ac:dyDescent="0.25">
      <c r="A764" s="118" t="str">
        <f>IF($A$95="","",$A$95)</f>
        <v/>
      </c>
      <c r="B764" s="273" t="str">
        <f t="shared" si="55"/>
        <v xml:space="preserve">      -</v>
      </c>
      <c r="C764" s="273" t="str">
        <f t="shared" si="58"/>
        <v xml:space="preserve">      -</v>
      </c>
      <c r="D764" s="274" t="s">
        <v>115</v>
      </c>
      <c r="E764" s="274" t="s">
        <v>115</v>
      </c>
      <c r="F764" s="274" t="s">
        <v>115</v>
      </c>
      <c r="G764" s="274" t="s">
        <v>115</v>
      </c>
      <c r="H764" s="274" t="s">
        <v>115</v>
      </c>
      <c r="I764" s="177" t="str">
        <f t="shared" si="56"/>
        <v xml:space="preserve">      -</v>
      </c>
      <c r="J764" s="199" t="str">
        <f t="shared" si="54"/>
        <v xml:space="preserve">      -</v>
      </c>
      <c r="K764" s="180" t="str">
        <f t="shared" si="57"/>
        <v xml:space="preserve">      -</v>
      </c>
      <c r="L764" s="413"/>
      <c r="M764" s="411"/>
    </row>
    <row r="765" spans="1:13" ht="15" customHeight="1" thickBot="1" x14ac:dyDescent="0.25">
      <c r="A765" s="118" t="str">
        <f>IF($A$96="","",$A$96)</f>
        <v/>
      </c>
      <c r="B765" s="273" t="str">
        <f t="shared" si="55"/>
        <v xml:space="preserve">      -</v>
      </c>
      <c r="C765" s="273" t="str">
        <f t="shared" si="58"/>
        <v xml:space="preserve">      -</v>
      </c>
      <c r="D765" s="274" t="s">
        <v>115</v>
      </c>
      <c r="E765" s="274" t="s">
        <v>115</v>
      </c>
      <c r="F765" s="274" t="s">
        <v>115</v>
      </c>
      <c r="G765" s="274" t="s">
        <v>115</v>
      </c>
      <c r="H765" s="274" t="s">
        <v>115</v>
      </c>
      <c r="I765" s="177" t="str">
        <f t="shared" si="56"/>
        <v xml:space="preserve">      -</v>
      </c>
      <c r="J765" s="199" t="str">
        <f t="shared" si="54"/>
        <v xml:space="preserve">      -</v>
      </c>
      <c r="K765" s="180" t="str">
        <f t="shared" si="57"/>
        <v xml:space="preserve">      -</v>
      </c>
      <c r="L765" s="413"/>
      <c r="M765" s="411"/>
    </row>
    <row r="766" spans="1:13" ht="15" customHeight="1" thickBot="1" x14ac:dyDescent="0.25">
      <c r="A766" s="276" t="str">
        <f>IF($A$97="","",$A$97)</f>
        <v/>
      </c>
      <c r="B766" s="273" t="str">
        <f t="shared" si="55"/>
        <v xml:space="preserve">      -</v>
      </c>
      <c r="C766" s="273" t="str">
        <f t="shared" si="58"/>
        <v xml:space="preserve">      -</v>
      </c>
      <c r="D766" s="274" t="s">
        <v>115</v>
      </c>
      <c r="E766" s="274" t="s">
        <v>115</v>
      </c>
      <c r="F766" s="274" t="s">
        <v>115</v>
      </c>
      <c r="G766" s="274" t="s">
        <v>115</v>
      </c>
      <c r="H766" s="274" t="s">
        <v>115</v>
      </c>
      <c r="I766" s="177" t="str">
        <f t="shared" si="56"/>
        <v xml:space="preserve">      -</v>
      </c>
      <c r="J766" s="199" t="str">
        <f t="shared" si="54"/>
        <v xml:space="preserve">      -</v>
      </c>
      <c r="K766" s="180" t="str">
        <f t="shared" si="57"/>
        <v xml:space="preserve">      -</v>
      </c>
      <c r="L766" s="413"/>
      <c r="M766" s="411"/>
    </row>
    <row r="767" spans="1:13" ht="15" customHeight="1" thickBot="1" x14ac:dyDescent="0.25">
      <c r="A767" s="276" t="str">
        <f>IF($A$98="","",$A$98)</f>
        <v/>
      </c>
      <c r="B767" s="273" t="str">
        <f t="shared" si="55"/>
        <v xml:space="preserve">      -</v>
      </c>
      <c r="C767" s="273" t="str">
        <f t="shared" si="58"/>
        <v xml:space="preserve">      -</v>
      </c>
      <c r="D767" s="274" t="s">
        <v>115</v>
      </c>
      <c r="E767" s="274" t="s">
        <v>115</v>
      </c>
      <c r="F767" s="274" t="s">
        <v>115</v>
      </c>
      <c r="G767" s="274" t="s">
        <v>115</v>
      </c>
      <c r="H767" s="274" t="s">
        <v>115</v>
      </c>
      <c r="I767" s="177" t="str">
        <f t="shared" si="56"/>
        <v xml:space="preserve">      -</v>
      </c>
      <c r="J767" s="197" t="str">
        <f t="shared" si="54"/>
        <v xml:space="preserve">      -</v>
      </c>
      <c r="K767" s="214" t="str">
        <f t="shared" si="57"/>
        <v xml:space="preserve">      -</v>
      </c>
      <c r="L767" s="413"/>
      <c r="M767" s="411"/>
    </row>
    <row r="768" spans="1:13" ht="15" customHeight="1" x14ac:dyDescent="0.2">
      <c r="A768" s="156"/>
      <c r="B768" s="159"/>
    </row>
    <row r="769" spans="1:2" ht="15" customHeight="1" x14ac:dyDescent="0.2">
      <c r="A769" s="121" t="s">
        <v>268</v>
      </c>
      <c r="B769" s="385" t="s">
        <v>696</v>
      </c>
    </row>
    <row r="770" spans="1:2" ht="15" customHeight="1" x14ac:dyDescent="0.2">
      <c r="A770" s="121" t="s">
        <v>266</v>
      </c>
      <c r="B770" s="121" t="s">
        <v>693</v>
      </c>
    </row>
    <row r="771" spans="1:2" ht="15" customHeight="1" x14ac:dyDescent="0.2">
      <c r="A771" s="121" t="s">
        <v>270</v>
      </c>
      <c r="B771" s="121" t="s">
        <v>326</v>
      </c>
    </row>
    <row r="772" spans="1:2" ht="15" customHeight="1" x14ac:dyDescent="0.2">
      <c r="A772" s="133" t="s">
        <v>274</v>
      </c>
      <c r="B772" s="133" t="s">
        <v>327</v>
      </c>
    </row>
    <row r="773" spans="1:2" ht="15" customHeight="1" x14ac:dyDescent="0.2">
      <c r="A773" s="133" t="s">
        <v>277</v>
      </c>
      <c r="B773" s="133" t="s">
        <v>694</v>
      </c>
    </row>
    <row r="774" spans="1:2" ht="15" customHeight="1" x14ac:dyDescent="0.2">
      <c r="A774" s="133" t="s">
        <v>281</v>
      </c>
      <c r="B774" s="133" t="s">
        <v>284</v>
      </c>
    </row>
    <row r="775" spans="1:2" ht="15" customHeight="1" x14ac:dyDescent="0.2">
      <c r="A775" s="156" t="s">
        <v>32</v>
      </c>
      <c r="B775" s="156" t="s">
        <v>338</v>
      </c>
    </row>
    <row r="776" spans="1:2" ht="15" customHeight="1" x14ac:dyDescent="0.2">
      <c r="A776" s="163">
        <v>86400</v>
      </c>
      <c r="B776" s="156" t="s">
        <v>39</v>
      </c>
    </row>
    <row r="777" spans="1:2" ht="15" customHeight="1" x14ac:dyDescent="0.2">
      <c r="A777" s="156" t="s">
        <v>3</v>
      </c>
      <c r="B777" s="121" t="s">
        <v>692</v>
      </c>
    </row>
    <row r="778" spans="1:2" ht="15" customHeight="1" x14ac:dyDescent="0.2">
      <c r="A778" s="156" t="s">
        <v>20</v>
      </c>
      <c r="B778" s="156" t="s">
        <v>325</v>
      </c>
    </row>
    <row r="779" spans="1:2" ht="15" customHeight="1" x14ac:dyDescent="0.2">
      <c r="A779" s="121" t="s">
        <v>477</v>
      </c>
      <c r="B779" s="121" t="s">
        <v>479</v>
      </c>
    </row>
    <row r="780" spans="1:2" ht="15" customHeight="1" x14ac:dyDescent="0.2">
      <c r="A780" s="121" t="s">
        <v>478</v>
      </c>
      <c r="B780" s="156" t="s">
        <v>125</v>
      </c>
    </row>
    <row r="781" spans="1:2" ht="15" customHeight="1" x14ac:dyDescent="0.2">
      <c r="A781" s="156" t="s">
        <v>33</v>
      </c>
      <c r="B781" s="156" t="s">
        <v>39</v>
      </c>
    </row>
    <row r="782" spans="1:2" ht="15" customHeight="1" x14ac:dyDescent="0.2"/>
    <row r="783" spans="1:2" ht="15" customHeight="1" x14ac:dyDescent="0.2">
      <c r="A783" s="156"/>
      <c r="B783" s="156"/>
    </row>
    <row r="784" spans="1:2" ht="15" customHeight="1" x14ac:dyDescent="0.2">
      <c r="A784" s="156"/>
      <c r="B784" s="156"/>
    </row>
    <row r="785" spans="1:7" ht="15" customHeight="1" x14ac:dyDescent="0.2">
      <c r="A785" s="156"/>
      <c r="B785" s="159"/>
    </row>
    <row r="786" spans="1:7" ht="15" customHeight="1" x14ac:dyDescent="0.2">
      <c r="A786" s="156"/>
      <c r="B786" s="122" t="s">
        <v>508</v>
      </c>
    </row>
    <row r="787" spans="1:7" ht="15" customHeight="1" thickBot="1" x14ac:dyDescent="0.25">
      <c r="A787" s="156"/>
      <c r="B787" s="159"/>
    </row>
    <row r="788" spans="1:7" ht="15" customHeight="1" x14ac:dyDescent="0.2">
      <c r="A788" s="172"/>
      <c r="B788" s="173"/>
      <c r="C788" s="136"/>
      <c r="D788" s="261" t="s">
        <v>435</v>
      </c>
      <c r="E788" s="261" t="s">
        <v>433</v>
      </c>
      <c r="F788" s="261" t="s">
        <v>436</v>
      </c>
      <c r="G788" s="136" t="s">
        <v>40</v>
      </c>
    </row>
    <row r="789" spans="1:7" ht="15" customHeight="1" x14ac:dyDescent="0.2">
      <c r="A789" s="175" t="s">
        <v>7</v>
      </c>
      <c r="B789" s="220" t="s">
        <v>615</v>
      </c>
      <c r="C789" s="220" t="s">
        <v>615</v>
      </c>
      <c r="D789" s="220" t="s">
        <v>434</v>
      </c>
      <c r="E789" s="220" t="s">
        <v>434</v>
      </c>
      <c r="F789" s="220" t="s">
        <v>434</v>
      </c>
      <c r="G789" s="141" t="s">
        <v>455</v>
      </c>
    </row>
    <row r="790" spans="1:7" ht="15" customHeight="1" x14ac:dyDescent="0.2">
      <c r="A790" s="169"/>
      <c r="B790" s="175" t="s">
        <v>285</v>
      </c>
      <c r="C790" s="139" t="s">
        <v>286</v>
      </c>
      <c r="D790" s="175" t="s">
        <v>68</v>
      </c>
      <c r="E790" s="175" t="s">
        <v>36</v>
      </c>
      <c r="F790" s="175" t="s">
        <v>43</v>
      </c>
      <c r="G790" s="139" t="s">
        <v>72</v>
      </c>
    </row>
    <row r="791" spans="1:7" ht="15" customHeight="1" thickBot="1" x14ac:dyDescent="0.25">
      <c r="A791" s="169"/>
      <c r="B791" s="175" t="s">
        <v>43</v>
      </c>
      <c r="C791" s="143" t="s">
        <v>43</v>
      </c>
      <c r="D791" s="220" t="s">
        <v>437</v>
      </c>
      <c r="E791" s="220" t="s">
        <v>391</v>
      </c>
      <c r="F791" s="220" t="s">
        <v>438</v>
      </c>
      <c r="G791" s="143" t="s">
        <v>48</v>
      </c>
    </row>
    <row r="792" spans="1:7" ht="15" customHeight="1" thickBot="1" x14ac:dyDescent="0.25">
      <c r="A792" s="277" t="str">
        <f>$A$62</f>
        <v>Arsenic</v>
      </c>
      <c r="B792" s="221" t="str">
        <f t="shared" ref="B792:B828" si="59">$F675</f>
        <v xml:space="preserve">      -</v>
      </c>
      <c r="C792" s="278" t="str">
        <f>$K731</f>
        <v xml:space="preserve">      -</v>
      </c>
      <c r="D792" s="279" t="str">
        <f>'Monitoring Data'!H43</f>
        <v xml:space="preserve">      -</v>
      </c>
      <c r="E792" s="279" t="str">
        <f>IF($B$34="","      -",$L$34)</f>
        <v xml:space="preserve">      -</v>
      </c>
      <c r="F792" s="280">
        <f>IF(OR(E792="      -",D792="      -"),(0),D792*E792*8.34)</f>
        <v>0</v>
      </c>
      <c r="G792" s="268" t="str">
        <f>IF(AND(B792="      -",C792="      -"),"      -",SMALL(B792:C792,1)-F792)</f>
        <v xml:space="preserve">      -</v>
      </c>
    </row>
    <row r="793" spans="1:7" ht="15" customHeight="1" thickBot="1" x14ac:dyDescent="0.25">
      <c r="A793" s="120" t="str">
        <f>$A$63</f>
        <v>Cadmium</v>
      </c>
      <c r="B793" s="221" t="str">
        <f t="shared" si="59"/>
        <v xml:space="preserve">      -</v>
      </c>
      <c r="C793" s="278" t="str">
        <f t="shared" ref="C793:C828" si="60">$K732</f>
        <v xml:space="preserve">      -</v>
      </c>
      <c r="D793" s="279" t="str">
        <f>'Monitoring Data'!O43</f>
        <v xml:space="preserve">      -</v>
      </c>
      <c r="E793" s="279" t="str">
        <f t="shared" ref="E793:E828" si="61">IF($B$34="","      -",$L$34)</f>
        <v xml:space="preserve">      -</v>
      </c>
      <c r="F793" s="280">
        <f t="shared" ref="F793:F828" si="62">IF(OR(E793="      -",D793="      -"),(0),D793*E793*8.34)</f>
        <v>0</v>
      </c>
      <c r="G793" s="268" t="str">
        <f t="shared" ref="G793:G828" si="63">IF(AND(B793="      -",C793="      -"),"      -",SMALL(B793:C793,1)-F793)</f>
        <v xml:space="preserve">      -</v>
      </c>
    </row>
    <row r="794" spans="1:7" ht="15" customHeight="1" thickBot="1" x14ac:dyDescent="0.25">
      <c r="A794" s="120" t="str">
        <f>$A$64</f>
        <v>Chromium</v>
      </c>
      <c r="B794" s="221" t="str">
        <f t="shared" si="59"/>
        <v xml:space="preserve">      -</v>
      </c>
      <c r="C794" s="278" t="str">
        <f t="shared" si="60"/>
        <v xml:space="preserve">      -</v>
      </c>
      <c r="D794" s="279" t="str">
        <f>'Monitoring Data'!V43</f>
        <v xml:space="preserve">      -</v>
      </c>
      <c r="E794" s="279" t="str">
        <f t="shared" si="61"/>
        <v xml:space="preserve">      -</v>
      </c>
      <c r="F794" s="280">
        <f t="shared" si="62"/>
        <v>0</v>
      </c>
      <c r="G794" s="268" t="str">
        <f t="shared" si="63"/>
        <v xml:space="preserve">      -</v>
      </c>
    </row>
    <row r="795" spans="1:7" ht="15" customHeight="1" thickBot="1" x14ac:dyDescent="0.25">
      <c r="A795" s="120" t="str">
        <f>$A$65</f>
        <v>Copper</v>
      </c>
      <c r="B795" s="221" t="str">
        <f t="shared" si="59"/>
        <v xml:space="preserve">      -</v>
      </c>
      <c r="C795" s="278" t="str">
        <f t="shared" si="60"/>
        <v xml:space="preserve">      -</v>
      </c>
      <c r="D795" s="279" t="str">
        <f>'Monitoring Data'!AC43</f>
        <v xml:space="preserve">      -</v>
      </c>
      <c r="E795" s="279" t="str">
        <f t="shared" si="61"/>
        <v xml:space="preserve">      -</v>
      </c>
      <c r="F795" s="280">
        <f t="shared" si="62"/>
        <v>0</v>
      </c>
      <c r="G795" s="268" t="str">
        <f t="shared" si="63"/>
        <v xml:space="preserve">      -</v>
      </c>
    </row>
    <row r="796" spans="1:7" ht="15" customHeight="1" thickBot="1" x14ac:dyDescent="0.25">
      <c r="A796" s="120" t="str">
        <f>$A$66</f>
        <v>Cyanide</v>
      </c>
      <c r="B796" s="221" t="str">
        <f t="shared" si="59"/>
        <v xml:space="preserve">      -</v>
      </c>
      <c r="C796" s="278" t="str">
        <f t="shared" si="60"/>
        <v xml:space="preserve">      -</v>
      </c>
      <c r="D796" s="279" t="str">
        <f>'Monitoring Data'!AJ43</f>
        <v xml:space="preserve">      -</v>
      </c>
      <c r="E796" s="279" t="str">
        <f t="shared" si="61"/>
        <v xml:space="preserve">      -</v>
      </c>
      <c r="F796" s="280">
        <f t="shared" si="62"/>
        <v>0</v>
      </c>
      <c r="G796" s="268" t="str">
        <f t="shared" si="63"/>
        <v xml:space="preserve">      -</v>
      </c>
    </row>
    <row r="797" spans="1:7" ht="15" customHeight="1" thickBot="1" x14ac:dyDescent="0.25">
      <c r="A797" s="120" t="str">
        <f>$A$67</f>
        <v>Lead</v>
      </c>
      <c r="B797" s="221" t="str">
        <f t="shared" si="59"/>
        <v xml:space="preserve">      -</v>
      </c>
      <c r="C797" s="278" t="str">
        <f t="shared" si="60"/>
        <v xml:space="preserve">      -</v>
      </c>
      <c r="D797" s="279" t="str">
        <f>'Monitoring Data'!AQ43</f>
        <v xml:space="preserve">      -</v>
      </c>
      <c r="E797" s="279" t="str">
        <f t="shared" si="61"/>
        <v xml:space="preserve">      -</v>
      </c>
      <c r="F797" s="280">
        <f t="shared" si="62"/>
        <v>0</v>
      </c>
      <c r="G797" s="268" t="str">
        <f t="shared" si="63"/>
        <v xml:space="preserve">      -</v>
      </c>
    </row>
    <row r="798" spans="1:7" ht="15" customHeight="1" thickBot="1" x14ac:dyDescent="0.25">
      <c r="A798" s="120" t="str">
        <f>$A$68</f>
        <v>Mercury</v>
      </c>
      <c r="B798" s="221" t="str">
        <f t="shared" si="59"/>
        <v xml:space="preserve">      -</v>
      </c>
      <c r="C798" s="278" t="str">
        <f t="shared" si="60"/>
        <v xml:space="preserve">      -</v>
      </c>
      <c r="D798" s="279" t="str">
        <f>'Monitoring Data'!AX43</f>
        <v xml:space="preserve">      -</v>
      </c>
      <c r="E798" s="279" t="str">
        <f t="shared" si="61"/>
        <v xml:space="preserve">      -</v>
      </c>
      <c r="F798" s="280">
        <f t="shared" si="62"/>
        <v>0</v>
      </c>
      <c r="G798" s="268" t="str">
        <f t="shared" si="63"/>
        <v xml:space="preserve">      -</v>
      </c>
    </row>
    <row r="799" spans="1:7" ht="15" customHeight="1" thickBot="1" x14ac:dyDescent="0.25">
      <c r="A799" s="120" t="str">
        <f>$A$69</f>
        <v>Molybdenum</v>
      </c>
      <c r="B799" s="221" t="str">
        <f t="shared" si="59"/>
        <v xml:space="preserve">      -</v>
      </c>
      <c r="C799" s="278" t="str">
        <f t="shared" si="60"/>
        <v xml:space="preserve">      -</v>
      </c>
      <c r="D799" s="279" t="str">
        <f>'Monitoring Data'!BE43</f>
        <v xml:space="preserve">      -</v>
      </c>
      <c r="E799" s="279" t="str">
        <f t="shared" si="61"/>
        <v xml:space="preserve">      -</v>
      </c>
      <c r="F799" s="280">
        <f t="shared" si="62"/>
        <v>0</v>
      </c>
      <c r="G799" s="268" t="str">
        <f t="shared" si="63"/>
        <v xml:space="preserve">      -</v>
      </c>
    </row>
    <row r="800" spans="1:7" ht="15" customHeight="1" thickBot="1" x14ac:dyDescent="0.25">
      <c r="A800" s="120" t="str">
        <f>$A$70</f>
        <v>Nickel</v>
      </c>
      <c r="B800" s="221" t="str">
        <f t="shared" si="59"/>
        <v xml:space="preserve">      -</v>
      </c>
      <c r="C800" s="278" t="str">
        <f t="shared" si="60"/>
        <v xml:space="preserve">      -</v>
      </c>
      <c r="D800" s="279" t="str">
        <f>'Monitoring Data'!BL43</f>
        <v xml:space="preserve">      -</v>
      </c>
      <c r="E800" s="279" t="str">
        <f t="shared" si="61"/>
        <v xml:space="preserve">      -</v>
      </c>
      <c r="F800" s="280">
        <f t="shared" si="62"/>
        <v>0</v>
      </c>
      <c r="G800" s="268" t="str">
        <f t="shared" si="63"/>
        <v xml:space="preserve">      -</v>
      </c>
    </row>
    <row r="801" spans="1:7" ht="15" customHeight="1" thickBot="1" x14ac:dyDescent="0.25">
      <c r="A801" s="120" t="str">
        <f>$A$71</f>
        <v>Selenium</v>
      </c>
      <c r="B801" s="221" t="str">
        <f t="shared" si="59"/>
        <v xml:space="preserve">      -</v>
      </c>
      <c r="C801" s="278" t="str">
        <f t="shared" si="60"/>
        <v xml:space="preserve">      -</v>
      </c>
      <c r="D801" s="279" t="str">
        <f>'Monitoring Data'!BS43</f>
        <v xml:space="preserve">      -</v>
      </c>
      <c r="E801" s="279" t="str">
        <f t="shared" si="61"/>
        <v xml:space="preserve">      -</v>
      </c>
      <c r="F801" s="280">
        <f t="shared" si="62"/>
        <v>0</v>
      </c>
      <c r="G801" s="268" t="str">
        <f t="shared" si="63"/>
        <v xml:space="preserve">      -</v>
      </c>
    </row>
    <row r="802" spans="1:7" ht="15" customHeight="1" thickBot="1" x14ac:dyDescent="0.25">
      <c r="A802" s="120" t="str">
        <f>$A$72</f>
        <v>Silver</v>
      </c>
      <c r="B802" s="221" t="str">
        <f t="shared" si="59"/>
        <v xml:space="preserve">      -</v>
      </c>
      <c r="C802" s="278" t="str">
        <f t="shared" si="60"/>
        <v xml:space="preserve">      -</v>
      </c>
      <c r="D802" s="279" t="str">
        <f>'Monitoring Data'!BZ43</f>
        <v xml:space="preserve">      -</v>
      </c>
      <c r="E802" s="279" t="str">
        <f t="shared" si="61"/>
        <v xml:space="preserve">      -</v>
      </c>
      <c r="F802" s="280">
        <f t="shared" si="62"/>
        <v>0</v>
      </c>
      <c r="G802" s="268" t="str">
        <f t="shared" si="63"/>
        <v xml:space="preserve">      -</v>
      </c>
    </row>
    <row r="803" spans="1:7" ht="15" customHeight="1" thickBot="1" x14ac:dyDescent="0.25">
      <c r="A803" s="120" t="str">
        <f>$A$73</f>
        <v>Zinc</v>
      </c>
      <c r="B803" s="221" t="str">
        <f t="shared" si="59"/>
        <v xml:space="preserve">      -</v>
      </c>
      <c r="C803" s="278" t="str">
        <f t="shared" si="60"/>
        <v xml:space="preserve">      -</v>
      </c>
      <c r="D803" s="279" t="str">
        <f>'Monitoring Data'!CG43</f>
        <v xml:space="preserve">      -</v>
      </c>
      <c r="E803" s="279" t="str">
        <f t="shared" si="61"/>
        <v xml:space="preserve">      -</v>
      </c>
      <c r="F803" s="280">
        <f t="shared" si="62"/>
        <v>0</v>
      </c>
      <c r="G803" s="268" t="str">
        <f t="shared" si="63"/>
        <v xml:space="preserve">      -</v>
      </c>
    </row>
    <row r="804" spans="1:7" ht="15" customHeight="1" thickBot="1" x14ac:dyDescent="0.25">
      <c r="A804" s="119" t="str">
        <f>$A$74</f>
        <v>Ammonia</v>
      </c>
      <c r="B804" s="368" t="str">
        <f t="shared" si="59"/>
        <v xml:space="preserve">      -</v>
      </c>
      <c r="C804" s="369" t="str">
        <f t="shared" si="60"/>
        <v xml:space="preserve">      -</v>
      </c>
      <c r="D804" s="370" t="str">
        <f>'Monitoring Data'!CN43</f>
        <v xml:space="preserve">      -</v>
      </c>
      <c r="E804" s="370" t="str">
        <f t="shared" si="61"/>
        <v xml:space="preserve">      -</v>
      </c>
      <c r="F804" s="371">
        <f t="shared" si="62"/>
        <v>0</v>
      </c>
      <c r="G804" s="372" t="str">
        <f t="shared" si="63"/>
        <v xml:space="preserve">      -</v>
      </c>
    </row>
    <row r="805" spans="1:7" ht="15" customHeight="1" thickBot="1" x14ac:dyDescent="0.25">
      <c r="A805" s="119" t="str">
        <f>$A$75</f>
        <v>BOD</v>
      </c>
      <c r="B805" s="347" t="str">
        <f t="shared" si="59"/>
        <v xml:space="preserve">      -</v>
      </c>
      <c r="C805" s="364" t="str">
        <f t="shared" si="60"/>
        <v xml:space="preserve">      -</v>
      </c>
      <c r="D805" s="365" t="str">
        <f>'Monitoring Data'!CU43</f>
        <v xml:space="preserve">      -</v>
      </c>
      <c r="E805" s="365" t="str">
        <f t="shared" si="61"/>
        <v xml:space="preserve">      -</v>
      </c>
      <c r="F805" s="366">
        <f t="shared" si="62"/>
        <v>0</v>
      </c>
      <c r="G805" s="367" t="str">
        <f t="shared" si="63"/>
        <v xml:space="preserve">      -</v>
      </c>
    </row>
    <row r="806" spans="1:7" ht="15" customHeight="1" thickBot="1" x14ac:dyDescent="0.25">
      <c r="A806" s="119" t="str">
        <f>$A$76</f>
        <v>TSS</v>
      </c>
      <c r="B806" s="347" t="str">
        <f t="shared" si="59"/>
        <v xml:space="preserve">      -</v>
      </c>
      <c r="C806" s="364" t="str">
        <f t="shared" si="60"/>
        <v xml:space="preserve">      -</v>
      </c>
      <c r="D806" s="365" t="str">
        <f>'Monitoring Data'!DB43</f>
        <v xml:space="preserve">      -</v>
      </c>
      <c r="E806" s="365" t="str">
        <f t="shared" si="61"/>
        <v xml:space="preserve">      -</v>
      </c>
      <c r="F806" s="366">
        <f t="shared" si="62"/>
        <v>0</v>
      </c>
      <c r="G806" s="367" t="str">
        <f t="shared" si="63"/>
        <v xml:space="preserve">      -</v>
      </c>
    </row>
    <row r="807" spans="1:7" ht="15" customHeight="1" thickBot="1" x14ac:dyDescent="0.25">
      <c r="A807" s="119" t="str">
        <f>$A$77</f>
        <v>Phosphorus (T)</v>
      </c>
      <c r="B807" s="347" t="str">
        <f t="shared" si="59"/>
        <v xml:space="preserve">      -</v>
      </c>
      <c r="C807" s="364" t="str">
        <f t="shared" si="60"/>
        <v xml:space="preserve">      -</v>
      </c>
      <c r="D807" s="365" t="str">
        <f>'Monitoring Data'!DI43</f>
        <v xml:space="preserve">      -</v>
      </c>
      <c r="E807" s="365" t="str">
        <f t="shared" si="61"/>
        <v xml:space="preserve">      -</v>
      </c>
      <c r="F807" s="366">
        <f t="shared" si="62"/>
        <v>0</v>
      </c>
      <c r="G807" s="367" t="str">
        <f t="shared" si="63"/>
        <v xml:space="preserve">      -</v>
      </c>
    </row>
    <row r="808" spans="1:7" ht="15" customHeight="1" thickBot="1" x14ac:dyDescent="0.25">
      <c r="A808" s="120" t="str">
        <f>$A$78</f>
        <v>Nitrogen (T)</v>
      </c>
      <c r="B808" s="347" t="str">
        <f t="shared" si="59"/>
        <v xml:space="preserve">      -</v>
      </c>
      <c r="C808" s="364" t="str">
        <f t="shared" si="60"/>
        <v xml:space="preserve">      -</v>
      </c>
      <c r="D808" s="365" t="str">
        <f>'Monitoring Data'!DP43</f>
        <v xml:space="preserve">      -</v>
      </c>
      <c r="E808" s="365" t="str">
        <f t="shared" si="61"/>
        <v xml:space="preserve">      -</v>
      </c>
      <c r="F808" s="366">
        <f t="shared" si="62"/>
        <v>0</v>
      </c>
      <c r="G808" s="367" t="str">
        <f t="shared" si="63"/>
        <v xml:space="preserve">      -</v>
      </c>
    </row>
    <row r="809" spans="1:7" ht="15" customHeight="1" thickBot="1" x14ac:dyDescent="0.25">
      <c r="A809" s="120" t="str">
        <f>$A$79</f>
        <v>Beryllium</v>
      </c>
      <c r="B809" s="221" t="str">
        <f t="shared" si="59"/>
        <v xml:space="preserve">      -</v>
      </c>
      <c r="C809" s="278" t="str">
        <f t="shared" si="60"/>
        <v xml:space="preserve">      -</v>
      </c>
      <c r="D809" s="279" t="str">
        <f>'Monitoring Data'!DW43</f>
        <v xml:space="preserve">      -</v>
      </c>
      <c r="E809" s="279" t="str">
        <f t="shared" si="61"/>
        <v xml:space="preserve">      -</v>
      </c>
      <c r="F809" s="280">
        <f t="shared" si="62"/>
        <v>0</v>
      </c>
      <c r="G809" s="268" t="str">
        <f t="shared" si="63"/>
        <v xml:space="preserve">      -</v>
      </c>
    </row>
    <row r="810" spans="1:7" ht="15" customHeight="1" thickBot="1" x14ac:dyDescent="0.25">
      <c r="A810" s="120" t="str">
        <f>IF($A$80="","",$A$80)</f>
        <v/>
      </c>
      <c r="B810" s="221" t="str">
        <f t="shared" si="59"/>
        <v xml:space="preserve">      -</v>
      </c>
      <c r="C810" s="278" t="str">
        <f t="shared" si="60"/>
        <v xml:space="preserve">      -</v>
      </c>
      <c r="D810" s="279" t="str">
        <f>'Monitoring Data'!ED43</f>
        <v xml:space="preserve">      -</v>
      </c>
      <c r="E810" s="279" t="str">
        <f t="shared" si="61"/>
        <v xml:space="preserve">      -</v>
      </c>
      <c r="F810" s="280">
        <f t="shared" si="62"/>
        <v>0</v>
      </c>
      <c r="G810" s="268" t="str">
        <f t="shared" si="63"/>
        <v xml:space="preserve">      -</v>
      </c>
    </row>
    <row r="811" spans="1:7" ht="15" customHeight="1" thickBot="1" x14ac:dyDescent="0.25">
      <c r="A811" s="120" t="str">
        <f>IF($A$81="","",$A$81)</f>
        <v/>
      </c>
      <c r="B811" s="221" t="str">
        <f t="shared" si="59"/>
        <v xml:space="preserve">      -</v>
      </c>
      <c r="C811" s="278" t="str">
        <f t="shared" si="60"/>
        <v xml:space="preserve">      -</v>
      </c>
      <c r="D811" s="279" t="str">
        <f>'Monitoring Data'!EK43</f>
        <v xml:space="preserve">      -</v>
      </c>
      <c r="E811" s="279" t="str">
        <f t="shared" si="61"/>
        <v xml:space="preserve">      -</v>
      </c>
      <c r="F811" s="280">
        <f t="shared" si="62"/>
        <v>0</v>
      </c>
      <c r="G811" s="268" t="str">
        <f t="shared" si="63"/>
        <v xml:space="preserve">      -</v>
      </c>
    </row>
    <row r="812" spans="1:7" ht="15" customHeight="1" thickBot="1" x14ac:dyDescent="0.25">
      <c r="A812" s="120" t="str">
        <f>IF($A$82="","",$A$82)</f>
        <v/>
      </c>
      <c r="B812" s="221" t="str">
        <f t="shared" si="59"/>
        <v xml:space="preserve">      -</v>
      </c>
      <c r="C812" s="278" t="str">
        <f t="shared" si="60"/>
        <v xml:space="preserve">      -</v>
      </c>
      <c r="D812" s="279" t="str">
        <f>'Monitoring Data'!ER43</f>
        <v xml:space="preserve">      -</v>
      </c>
      <c r="E812" s="279" t="str">
        <f t="shared" si="61"/>
        <v xml:space="preserve">      -</v>
      </c>
      <c r="F812" s="280">
        <f t="shared" si="62"/>
        <v>0</v>
      </c>
      <c r="G812" s="268" t="str">
        <f t="shared" si="63"/>
        <v xml:space="preserve">      -</v>
      </c>
    </row>
    <row r="813" spans="1:7" ht="15" customHeight="1" thickBot="1" x14ac:dyDescent="0.25">
      <c r="A813" s="120" t="str">
        <f>IF($A$83="","",$A$83)</f>
        <v/>
      </c>
      <c r="B813" s="221" t="str">
        <f t="shared" si="59"/>
        <v xml:space="preserve">      -</v>
      </c>
      <c r="C813" s="278" t="str">
        <f t="shared" si="60"/>
        <v xml:space="preserve">      -</v>
      </c>
      <c r="D813" s="279" t="str">
        <f>'Monitoring Data'!EY43</f>
        <v xml:space="preserve">      -</v>
      </c>
      <c r="E813" s="279" t="str">
        <f t="shared" si="61"/>
        <v xml:space="preserve">      -</v>
      </c>
      <c r="F813" s="280">
        <f t="shared" si="62"/>
        <v>0</v>
      </c>
      <c r="G813" s="268" t="str">
        <f t="shared" si="63"/>
        <v xml:space="preserve">      -</v>
      </c>
    </row>
    <row r="814" spans="1:7" ht="15" customHeight="1" thickBot="1" x14ac:dyDescent="0.25">
      <c r="A814" s="120" t="str">
        <f>IF($A$84="","",$A$84)</f>
        <v/>
      </c>
      <c r="B814" s="221" t="str">
        <f t="shared" si="59"/>
        <v xml:space="preserve">      -</v>
      </c>
      <c r="C814" s="278" t="str">
        <f t="shared" si="60"/>
        <v xml:space="preserve">      -</v>
      </c>
      <c r="D814" s="279" t="str">
        <f>'Monitoring Data'!FF43</f>
        <v xml:space="preserve">      -</v>
      </c>
      <c r="E814" s="279" t="str">
        <f t="shared" si="61"/>
        <v xml:space="preserve">      -</v>
      </c>
      <c r="F814" s="280">
        <f t="shared" si="62"/>
        <v>0</v>
      </c>
      <c r="G814" s="268" t="str">
        <f t="shared" si="63"/>
        <v xml:space="preserve">      -</v>
      </c>
    </row>
    <row r="815" spans="1:7" ht="15" customHeight="1" thickBot="1" x14ac:dyDescent="0.25">
      <c r="A815" s="120" t="str">
        <f>IF($A$85="","",$A$85)</f>
        <v/>
      </c>
      <c r="B815" s="221" t="str">
        <f t="shared" si="59"/>
        <v xml:space="preserve">      -</v>
      </c>
      <c r="C815" s="278" t="str">
        <f t="shared" si="60"/>
        <v xml:space="preserve">      -</v>
      </c>
      <c r="D815" s="279" t="str">
        <f>'Monitoring Data'!FM43</f>
        <v xml:space="preserve">      -</v>
      </c>
      <c r="E815" s="279" t="str">
        <f t="shared" si="61"/>
        <v xml:space="preserve">      -</v>
      </c>
      <c r="F815" s="280">
        <f t="shared" si="62"/>
        <v>0</v>
      </c>
      <c r="G815" s="268" t="str">
        <f t="shared" si="63"/>
        <v xml:space="preserve">      -</v>
      </c>
    </row>
    <row r="816" spans="1:7" ht="15" customHeight="1" thickBot="1" x14ac:dyDescent="0.25">
      <c r="A816" s="120" t="str">
        <f>IF($A$86="","",$A$86)</f>
        <v/>
      </c>
      <c r="B816" s="221" t="str">
        <f t="shared" si="59"/>
        <v xml:space="preserve">      -</v>
      </c>
      <c r="C816" s="278" t="str">
        <f t="shared" si="60"/>
        <v xml:space="preserve">      -</v>
      </c>
      <c r="D816" s="279" t="str">
        <f>'Monitoring Data'!FT43</f>
        <v xml:space="preserve">      -</v>
      </c>
      <c r="E816" s="279" t="str">
        <f t="shared" si="61"/>
        <v xml:space="preserve">      -</v>
      </c>
      <c r="F816" s="280">
        <f t="shared" si="62"/>
        <v>0</v>
      </c>
      <c r="G816" s="268" t="str">
        <f t="shared" si="63"/>
        <v xml:space="preserve">      -</v>
      </c>
    </row>
    <row r="817" spans="1:7" ht="15" customHeight="1" thickBot="1" x14ac:dyDescent="0.25">
      <c r="A817" s="120" t="str">
        <f>IF($A$87="","",$A$87)</f>
        <v/>
      </c>
      <c r="B817" s="221" t="str">
        <f t="shared" si="59"/>
        <v xml:space="preserve">      -</v>
      </c>
      <c r="C817" s="278" t="str">
        <f t="shared" si="60"/>
        <v xml:space="preserve">      -</v>
      </c>
      <c r="D817" s="279" t="str">
        <f>'Monitoring Data'!GA43</f>
        <v xml:space="preserve">      -</v>
      </c>
      <c r="E817" s="279" t="str">
        <f t="shared" si="61"/>
        <v xml:space="preserve">      -</v>
      </c>
      <c r="F817" s="280">
        <f t="shared" si="62"/>
        <v>0</v>
      </c>
      <c r="G817" s="268" t="str">
        <f t="shared" si="63"/>
        <v xml:space="preserve">      -</v>
      </c>
    </row>
    <row r="818" spans="1:7" ht="15" customHeight="1" thickBot="1" x14ac:dyDescent="0.25">
      <c r="A818" s="120" t="str">
        <f>IF($A$88="","",$A$88)</f>
        <v/>
      </c>
      <c r="B818" s="221" t="str">
        <f t="shared" si="59"/>
        <v xml:space="preserve">      -</v>
      </c>
      <c r="C818" s="278" t="str">
        <f t="shared" si="60"/>
        <v xml:space="preserve">      -</v>
      </c>
      <c r="D818" s="279" t="str">
        <f>'Monitoring Data'!GH43</f>
        <v xml:space="preserve">      -</v>
      </c>
      <c r="E818" s="279" t="str">
        <f t="shared" si="61"/>
        <v xml:space="preserve">      -</v>
      </c>
      <c r="F818" s="280">
        <f t="shared" si="62"/>
        <v>0</v>
      </c>
      <c r="G818" s="268" t="str">
        <f t="shared" si="63"/>
        <v xml:space="preserve">      -</v>
      </c>
    </row>
    <row r="819" spans="1:7" ht="15" customHeight="1" thickBot="1" x14ac:dyDescent="0.25">
      <c r="A819" s="120" t="str">
        <f>IF($A$89="","",$A$89)</f>
        <v/>
      </c>
      <c r="B819" s="221" t="str">
        <f t="shared" si="59"/>
        <v xml:space="preserve">      -</v>
      </c>
      <c r="C819" s="278" t="str">
        <f t="shared" si="60"/>
        <v xml:space="preserve">      -</v>
      </c>
      <c r="D819" s="279" t="str">
        <f>'Monitoring Data'!GO43</f>
        <v xml:space="preserve">      -</v>
      </c>
      <c r="E819" s="279" t="str">
        <f t="shared" si="61"/>
        <v xml:space="preserve">      -</v>
      </c>
      <c r="F819" s="280">
        <f t="shared" si="62"/>
        <v>0</v>
      </c>
      <c r="G819" s="268" t="str">
        <f t="shared" si="63"/>
        <v xml:space="preserve">      -</v>
      </c>
    </row>
    <row r="820" spans="1:7" ht="15" customHeight="1" thickBot="1" x14ac:dyDescent="0.25">
      <c r="A820" s="120" t="str">
        <f>IF($A$90="","",$A$90)</f>
        <v/>
      </c>
      <c r="B820" s="221" t="str">
        <f t="shared" si="59"/>
        <v xml:space="preserve">      -</v>
      </c>
      <c r="C820" s="278" t="str">
        <f t="shared" si="60"/>
        <v xml:space="preserve">      -</v>
      </c>
      <c r="D820" s="279" t="str">
        <f>'Monitoring Data'!GV43</f>
        <v xml:space="preserve">      -</v>
      </c>
      <c r="E820" s="279" t="str">
        <f t="shared" si="61"/>
        <v xml:space="preserve">      -</v>
      </c>
      <c r="F820" s="280">
        <f t="shared" si="62"/>
        <v>0</v>
      </c>
      <c r="G820" s="268" t="str">
        <f t="shared" si="63"/>
        <v xml:space="preserve">      -</v>
      </c>
    </row>
    <row r="821" spans="1:7" ht="15" customHeight="1" thickBot="1" x14ac:dyDescent="0.25">
      <c r="A821" s="120" t="str">
        <f>IF($A$91="","",$A$91)</f>
        <v/>
      </c>
      <c r="B821" s="221" t="str">
        <f t="shared" si="59"/>
        <v xml:space="preserve">      -</v>
      </c>
      <c r="C821" s="278" t="str">
        <f t="shared" si="60"/>
        <v xml:space="preserve">      -</v>
      </c>
      <c r="D821" s="279" t="str">
        <f>'Monitoring Data'!HC43</f>
        <v xml:space="preserve">      -</v>
      </c>
      <c r="E821" s="279" t="str">
        <f t="shared" si="61"/>
        <v xml:space="preserve">      -</v>
      </c>
      <c r="F821" s="280">
        <f t="shared" si="62"/>
        <v>0</v>
      </c>
      <c r="G821" s="268" t="str">
        <f t="shared" si="63"/>
        <v xml:space="preserve">      -</v>
      </c>
    </row>
    <row r="822" spans="1:7" ht="15" customHeight="1" thickBot="1" x14ac:dyDescent="0.25">
      <c r="A822" s="120" t="str">
        <f>IF($A$92="","",$A$92)</f>
        <v/>
      </c>
      <c r="B822" s="221" t="str">
        <f t="shared" si="59"/>
        <v xml:space="preserve">      -</v>
      </c>
      <c r="C822" s="278" t="str">
        <f t="shared" si="60"/>
        <v xml:space="preserve">      -</v>
      </c>
      <c r="D822" s="279" t="str">
        <f>'Monitoring Data'!HJ43</f>
        <v xml:space="preserve">      -</v>
      </c>
      <c r="E822" s="279" t="str">
        <f t="shared" si="61"/>
        <v xml:space="preserve">      -</v>
      </c>
      <c r="F822" s="280">
        <f t="shared" si="62"/>
        <v>0</v>
      </c>
      <c r="G822" s="268" t="str">
        <f t="shared" si="63"/>
        <v xml:space="preserve">      -</v>
      </c>
    </row>
    <row r="823" spans="1:7" ht="15" customHeight="1" thickBot="1" x14ac:dyDescent="0.25">
      <c r="A823" s="120" t="str">
        <f>IF($A$93="","",$A$93)</f>
        <v/>
      </c>
      <c r="B823" s="221" t="str">
        <f t="shared" si="59"/>
        <v xml:space="preserve">      -</v>
      </c>
      <c r="C823" s="278" t="str">
        <f t="shared" si="60"/>
        <v xml:space="preserve">      -</v>
      </c>
      <c r="D823" s="279" t="str">
        <f>'Monitoring Data'!HQ43</f>
        <v xml:space="preserve">      -</v>
      </c>
      <c r="E823" s="279" t="str">
        <f t="shared" si="61"/>
        <v xml:space="preserve">      -</v>
      </c>
      <c r="F823" s="280">
        <f t="shared" si="62"/>
        <v>0</v>
      </c>
      <c r="G823" s="268" t="str">
        <f t="shared" si="63"/>
        <v xml:space="preserve">      -</v>
      </c>
    </row>
    <row r="824" spans="1:7" ht="15" customHeight="1" thickBot="1" x14ac:dyDescent="0.25">
      <c r="A824" s="120" t="str">
        <f>IF($A$94="","",$A$94)</f>
        <v/>
      </c>
      <c r="B824" s="221" t="str">
        <f t="shared" si="59"/>
        <v xml:space="preserve">      -</v>
      </c>
      <c r="C824" s="278" t="str">
        <f t="shared" si="60"/>
        <v xml:space="preserve">      -</v>
      </c>
      <c r="D824" s="279" t="str">
        <f>'Monitoring Data'!HX43</f>
        <v xml:space="preserve">      -</v>
      </c>
      <c r="E824" s="279" t="str">
        <f t="shared" si="61"/>
        <v xml:space="preserve">      -</v>
      </c>
      <c r="F824" s="280">
        <f t="shared" si="62"/>
        <v>0</v>
      </c>
      <c r="G824" s="268" t="str">
        <f t="shared" si="63"/>
        <v xml:space="preserve">      -</v>
      </c>
    </row>
    <row r="825" spans="1:7" ht="15" customHeight="1" thickBot="1" x14ac:dyDescent="0.25">
      <c r="A825" s="120" t="str">
        <f>IF($A$95="","",$A$95)</f>
        <v/>
      </c>
      <c r="B825" s="221" t="str">
        <f t="shared" si="59"/>
        <v xml:space="preserve">      -</v>
      </c>
      <c r="C825" s="278" t="str">
        <f t="shared" si="60"/>
        <v xml:space="preserve">      -</v>
      </c>
      <c r="D825" s="279" t="str">
        <f>'Monitoring Data'!IE43</f>
        <v xml:space="preserve">      -</v>
      </c>
      <c r="E825" s="279" t="str">
        <f t="shared" si="61"/>
        <v xml:space="preserve">      -</v>
      </c>
      <c r="F825" s="280">
        <f t="shared" si="62"/>
        <v>0</v>
      </c>
      <c r="G825" s="268" t="str">
        <f t="shared" si="63"/>
        <v xml:space="preserve">      -</v>
      </c>
    </row>
    <row r="826" spans="1:7" ht="15" customHeight="1" thickBot="1" x14ac:dyDescent="0.25">
      <c r="A826" s="120" t="str">
        <f>IF($A$96="","",$A$96)</f>
        <v/>
      </c>
      <c r="B826" s="221" t="str">
        <f t="shared" si="59"/>
        <v xml:space="preserve">      -</v>
      </c>
      <c r="C826" s="278" t="str">
        <f t="shared" si="60"/>
        <v xml:space="preserve">      -</v>
      </c>
      <c r="D826" s="279" t="str">
        <f>'Monitoring Data'!IL43</f>
        <v xml:space="preserve">      -</v>
      </c>
      <c r="E826" s="279" t="str">
        <f t="shared" si="61"/>
        <v xml:space="preserve">      -</v>
      </c>
      <c r="F826" s="280">
        <f t="shared" si="62"/>
        <v>0</v>
      </c>
      <c r="G826" s="268" t="str">
        <f t="shared" si="63"/>
        <v xml:space="preserve">      -</v>
      </c>
    </row>
    <row r="827" spans="1:7" ht="15" customHeight="1" thickBot="1" x14ac:dyDescent="0.25">
      <c r="A827" s="120" t="str">
        <f>IF($A$97="","",$A$97)</f>
        <v/>
      </c>
      <c r="B827" s="221" t="str">
        <f t="shared" si="59"/>
        <v xml:space="preserve">      -</v>
      </c>
      <c r="C827" s="278" t="str">
        <f t="shared" si="60"/>
        <v xml:space="preserve">      -</v>
      </c>
      <c r="D827" s="279" t="str">
        <f>'Monitoring Data'!IS43</f>
        <v xml:space="preserve">      -</v>
      </c>
      <c r="E827" s="279" t="str">
        <f t="shared" si="61"/>
        <v xml:space="preserve">      -</v>
      </c>
      <c r="F827" s="280">
        <f t="shared" si="62"/>
        <v>0</v>
      </c>
      <c r="G827" s="268" t="str">
        <f t="shared" si="63"/>
        <v xml:space="preserve">      -</v>
      </c>
    </row>
    <row r="828" spans="1:7" ht="15" customHeight="1" thickBot="1" x14ac:dyDescent="0.25">
      <c r="A828" s="281" t="str">
        <f>IF($A$98="","",$A$98)</f>
        <v/>
      </c>
      <c r="B828" s="268" t="str">
        <f t="shared" si="59"/>
        <v xml:space="preserve">      -</v>
      </c>
      <c r="C828" s="282" t="str">
        <f t="shared" si="60"/>
        <v xml:space="preserve">      -</v>
      </c>
      <c r="D828" s="279" t="str">
        <f>'Monitoring Data'!IZ43</f>
        <v xml:space="preserve">      -</v>
      </c>
      <c r="E828" s="279" t="str">
        <f t="shared" si="61"/>
        <v xml:space="preserve">      -</v>
      </c>
      <c r="F828" s="280">
        <f t="shared" si="62"/>
        <v>0</v>
      </c>
      <c r="G828" s="268" t="str">
        <f t="shared" si="63"/>
        <v xml:space="preserve">      -</v>
      </c>
    </row>
    <row r="829" spans="1:7" ht="15" customHeight="1" x14ac:dyDescent="0.2">
      <c r="A829" s="283"/>
      <c r="B829" s="284"/>
      <c r="C829" s="284"/>
      <c r="D829" s="284"/>
    </row>
    <row r="830" spans="1:7" ht="15" customHeight="1" x14ac:dyDescent="0.2">
      <c r="A830" s="150" t="s">
        <v>697</v>
      </c>
      <c r="B830" s="284" t="s">
        <v>698</v>
      </c>
      <c r="C830" s="284"/>
      <c r="D830" s="284"/>
    </row>
    <row r="831" spans="1:7" ht="15" customHeight="1" x14ac:dyDescent="0.2">
      <c r="A831" s="150" t="s">
        <v>699</v>
      </c>
      <c r="B831" s="284" t="s">
        <v>700</v>
      </c>
      <c r="C831" s="284"/>
      <c r="D831" s="284"/>
    </row>
    <row r="832" spans="1:7" ht="15" customHeight="1" x14ac:dyDescent="0.2">
      <c r="A832" s="285" t="s">
        <v>437</v>
      </c>
      <c r="B832" s="184" t="s">
        <v>701</v>
      </c>
      <c r="C832" s="284"/>
      <c r="D832" s="284"/>
    </row>
    <row r="833" spans="1:6" ht="15" customHeight="1" x14ac:dyDescent="0.2">
      <c r="A833" s="285" t="s">
        <v>391</v>
      </c>
      <c r="B833" s="184" t="s">
        <v>702</v>
      </c>
      <c r="C833" s="284"/>
      <c r="D833" s="284"/>
    </row>
    <row r="834" spans="1:6" ht="15" customHeight="1" x14ac:dyDescent="0.2">
      <c r="A834" s="285" t="s">
        <v>438</v>
      </c>
      <c r="B834" s="184" t="s">
        <v>480</v>
      </c>
      <c r="C834" s="284"/>
      <c r="D834" s="284"/>
    </row>
    <row r="835" spans="1:6" ht="15" customHeight="1" x14ac:dyDescent="0.2">
      <c r="A835" s="285" t="s">
        <v>481</v>
      </c>
      <c r="B835" s="184" t="s">
        <v>482</v>
      </c>
      <c r="C835" s="284"/>
      <c r="D835" s="284"/>
    </row>
    <row r="836" spans="1:6" ht="15" customHeight="1" x14ac:dyDescent="0.2">
      <c r="A836" s="283" t="s">
        <v>703</v>
      </c>
      <c r="B836" s="284" t="s">
        <v>704</v>
      </c>
      <c r="C836" s="284"/>
      <c r="D836" s="284"/>
    </row>
    <row r="837" spans="1:6" ht="15" customHeight="1" x14ac:dyDescent="0.2">
      <c r="A837" s="283"/>
      <c r="B837" s="284"/>
      <c r="C837" s="284"/>
      <c r="D837" s="284"/>
    </row>
    <row r="838" spans="1:6" ht="15" customHeight="1" x14ac:dyDescent="0.2">
      <c r="A838" s="156"/>
      <c r="B838" s="159"/>
    </row>
    <row r="839" spans="1:6" ht="15" customHeight="1" x14ac:dyDescent="0.2">
      <c r="A839" s="156"/>
      <c r="B839" s="156"/>
    </row>
    <row r="840" spans="1:6" ht="15" customHeight="1" x14ac:dyDescent="0.2">
      <c r="B840" s="122" t="s">
        <v>287</v>
      </c>
    </row>
    <row r="841" spans="1:6" ht="15" customHeight="1" thickBot="1" x14ac:dyDescent="0.25"/>
    <row r="842" spans="1:6" ht="15" customHeight="1" x14ac:dyDescent="0.2">
      <c r="A842" s="386"/>
      <c r="B842" s="137" t="s">
        <v>615</v>
      </c>
      <c r="C842" s="137" t="s">
        <v>615</v>
      </c>
      <c r="D842" s="137" t="s">
        <v>615</v>
      </c>
      <c r="E842" s="137" t="s">
        <v>240</v>
      </c>
      <c r="F842" s="137" t="s">
        <v>705</v>
      </c>
    </row>
    <row r="843" spans="1:6" ht="15" customHeight="1" x14ac:dyDescent="0.2">
      <c r="A843" s="175" t="s">
        <v>7</v>
      </c>
      <c r="B843" s="175" t="s">
        <v>46</v>
      </c>
      <c r="C843" s="175" t="s">
        <v>54</v>
      </c>
      <c r="D843" s="175" t="s">
        <v>72</v>
      </c>
      <c r="E843" s="141" t="s">
        <v>101</v>
      </c>
      <c r="F843" s="139" t="s">
        <v>455</v>
      </c>
    </row>
    <row r="844" spans="1:6" ht="15" customHeight="1" thickBot="1" x14ac:dyDescent="0.25">
      <c r="A844" s="169"/>
      <c r="B844" s="175" t="s">
        <v>43</v>
      </c>
      <c r="C844" s="175" t="s">
        <v>48</v>
      </c>
      <c r="D844" s="175" t="s">
        <v>48</v>
      </c>
      <c r="E844" s="171" t="s">
        <v>48</v>
      </c>
      <c r="F844" s="139" t="s">
        <v>219</v>
      </c>
    </row>
    <row r="845" spans="1:6" ht="15" customHeight="1" thickBot="1" x14ac:dyDescent="0.25">
      <c r="A845" s="118" t="str">
        <f>$A$62</f>
        <v>Arsenic</v>
      </c>
      <c r="B845" s="286" t="str">
        <f t="shared" ref="B845:B881" si="64">$F289</f>
        <v xml:space="preserve">      -</v>
      </c>
      <c r="C845" s="286" t="str">
        <f>$K613</f>
        <v xml:space="preserve">      -</v>
      </c>
      <c r="D845" s="253" t="str">
        <f t="shared" ref="D845:D881" si="65">$G792</f>
        <v xml:space="preserve">      -</v>
      </c>
      <c r="E845" s="245" t="s">
        <v>115</v>
      </c>
      <c r="F845" s="230" t="str">
        <f t="shared" ref="F845:F881" si="66">IF(AND(B845="      -",C845="      -",D845="      -",E845="      -"),"      -",SMALL(B845:E845,1))</f>
        <v xml:space="preserve">      -</v>
      </c>
    </row>
    <row r="846" spans="1:6" ht="15" customHeight="1" thickBot="1" x14ac:dyDescent="0.25">
      <c r="A846" s="118" t="str">
        <f>$A$63</f>
        <v>Cadmium</v>
      </c>
      <c r="B846" s="286" t="str">
        <f t="shared" si="64"/>
        <v xml:space="preserve">      -</v>
      </c>
      <c r="C846" s="286" t="str">
        <f t="shared" ref="C846:C881" si="67">$K614</f>
        <v xml:space="preserve">      -</v>
      </c>
      <c r="D846" s="253" t="str">
        <f t="shared" si="65"/>
        <v xml:space="preserve">      -</v>
      </c>
      <c r="E846" s="245" t="s">
        <v>115</v>
      </c>
      <c r="F846" s="230" t="str">
        <f t="shared" si="66"/>
        <v xml:space="preserve">      -</v>
      </c>
    </row>
    <row r="847" spans="1:6" ht="15" customHeight="1" thickBot="1" x14ac:dyDescent="0.25">
      <c r="A847" s="118" t="str">
        <f>$A$64</f>
        <v>Chromium</v>
      </c>
      <c r="B847" s="286" t="str">
        <f t="shared" si="64"/>
        <v xml:space="preserve">      -</v>
      </c>
      <c r="C847" s="286" t="str">
        <f t="shared" si="67"/>
        <v xml:space="preserve">      -</v>
      </c>
      <c r="D847" s="253" t="str">
        <f t="shared" si="65"/>
        <v xml:space="preserve">      -</v>
      </c>
      <c r="E847" s="245" t="s">
        <v>115</v>
      </c>
      <c r="F847" s="230" t="str">
        <f t="shared" si="66"/>
        <v xml:space="preserve">      -</v>
      </c>
    </row>
    <row r="848" spans="1:6" ht="15" customHeight="1" thickBot="1" x14ac:dyDescent="0.25">
      <c r="A848" s="118" t="str">
        <f>$A$65</f>
        <v>Copper</v>
      </c>
      <c r="B848" s="286" t="str">
        <f t="shared" si="64"/>
        <v xml:space="preserve">      -</v>
      </c>
      <c r="C848" s="286" t="str">
        <f t="shared" si="67"/>
        <v xml:space="preserve">      -</v>
      </c>
      <c r="D848" s="253" t="str">
        <f t="shared" si="65"/>
        <v xml:space="preserve">      -</v>
      </c>
      <c r="E848" s="245" t="s">
        <v>115</v>
      </c>
      <c r="F848" s="230" t="str">
        <f t="shared" si="66"/>
        <v xml:space="preserve">      -</v>
      </c>
    </row>
    <row r="849" spans="1:6" ht="15" customHeight="1" thickBot="1" x14ac:dyDescent="0.25">
      <c r="A849" s="118" t="str">
        <f>$A$66</f>
        <v>Cyanide</v>
      </c>
      <c r="B849" s="286" t="str">
        <f t="shared" si="64"/>
        <v xml:space="preserve">      -</v>
      </c>
      <c r="C849" s="286" t="str">
        <f t="shared" si="67"/>
        <v xml:space="preserve">      -</v>
      </c>
      <c r="D849" s="253" t="str">
        <f t="shared" si="65"/>
        <v xml:space="preserve">      -</v>
      </c>
      <c r="E849" s="245" t="s">
        <v>115</v>
      </c>
      <c r="F849" s="230" t="str">
        <f t="shared" si="66"/>
        <v xml:space="preserve">      -</v>
      </c>
    </row>
    <row r="850" spans="1:6" ht="15" customHeight="1" thickBot="1" x14ac:dyDescent="0.25">
      <c r="A850" s="118" t="str">
        <f>$A$67</f>
        <v>Lead</v>
      </c>
      <c r="B850" s="286" t="str">
        <f t="shared" si="64"/>
        <v xml:space="preserve">      -</v>
      </c>
      <c r="C850" s="286" t="str">
        <f t="shared" si="67"/>
        <v xml:space="preserve">      -</v>
      </c>
      <c r="D850" s="253" t="str">
        <f t="shared" si="65"/>
        <v xml:space="preserve">      -</v>
      </c>
      <c r="E850" s="245" t="s">
        <v>115</v>
      </c>
      <c r="F850" s="230" t="str">
        <f t="shared" si="66"/>
        <v xml:space="preserve">      -</v>
      </c>
    </row>
    <row r="851" spans="1:6" ht="15" customHeight="1" thickBot="1" x14ac:dyDescent="0.25">
      <c r="A851" s="118" t="str">
        <f>$A$68</f>
        <v>Mercury</v>
      </c>
      <c r="B851" s="286" t="str">
        <f t="shared" si="64"/>
        <v xml:space="preserve">      -</v>
      </c>
      <c r="C851" s="286" t="str">
        <f t="shared" si="67"/>
        <v xml:space="preserve">      -</v>
      </c>
      <c r="D851" s="253" t="str">
        <f t="shared" si="65"/>
        <v xml:space="preserve">      -</v>
      </c>
      <c r="E851" s="245" t="s">
        <v>115</v>
      </c>
      <c r="F851" s="230" t="str">
        <f t="shared" si="66"/>
        <v xml:space="preserve">      -</v>
      </c>
    </row>
    <row r="852" spans="1:6" ht="15" customHeight="1" thickBot="1" x14ac:dyDescent="0.25">
      <c r="A852" s="118" t="str">
        <f>$A$69</f>
        <v>Molybdenum</v>
      </c>
      <c r="B852" s="286" t="str">
        <f t="shared" si="64"/>
        <v xml:space="preserve">      -</v>
      </c>
      <c r="C852" s="286" t="str">
        <f t="shared" si="67"/>
        <v xml:space="preserve">      -</v>
      </c>
      <c r="D852" s="253" t="str">
        <f t="shared" si="65"/>
        <v xml:space="preserve">      -</v>
      </c>
      <c r="E852" s="245" t="s">
        <v>115</v>
      </c>
      <c r="F852" s="230" t="str">
        <f t="shared" si="66"/>
        <v xml:space="preserve">      -</v>
      </c>
    </row>
    <row r="853" spans="1:6" ht="15" customHeight="1" thickBot="1" x14ac:dyDescent="0.25">
      <c r="A853" s="118" t="str">
        <f>$A$70</f>
        <v>Nickel</v>
      </c>
      <c r="B853" s="286" t="str">
        <f t="shared" si="64"/>
        <v xml:space="preserve">      -</v>
      </c>
      <c r="C853" s="286" t="str">
        <f t="shared" si="67"/>
        <v xml:space="preserve">      -</v>
      </c>
      <c r="D853" s="253" t="str">
        <f t="shared" si="65"/>
        <v xml:space="preserve">      -</v>
      </c>
      <c r="E853" s="245" t="s">
        <v>115</v>
      </c>
      <c r="F853" s="230" t="str">
        <f t="shared" si="66"/>
        <v xml:space="preserve">      -</v>
      </c>
    </row>
    <row r="854" spans="1:6" ht="15" customHeight="1" thickBot="1" x14ac:dyDescent="0.25">
      <c r="A854" s="118" t="str">
        <f>$A$71</f>
        <v>Selenium</v>
      </c>
      <c r="B854" s="286" t="str">
        <f t="shared" si="64"/>
        <v xml:space="preserve">      -</v>
      </c>
      <c r="C854" s="286" t="str">
        <f t="shared" si="67"/>
        <v xml:space="preserve">      -</v>
      </c>
      <c r="D854" s="253" t="str">
        <f t="shared" si="65"/>
        <v xml:space="preserve">      -</v>
      </c>
      <c r="E854" s="245" t="s">
        <v>115</v>
      </c>
      <c r="F854" s="230" t="str">
        <f t="shared" si="66"/>
        <v xml:space="preserve">      -</v>
      </c>
    </row>
    <row r="855" spans="1:6" ht="15" customHeight="1" thickBot="1" x14ac:dyDescent="0.25">
      <c r="A855" s="118" t="str">
        <f>$A$72</f>
        <v>Silver</v>
      </c>
      <c r="B855" s="286" t="str">
        <f t="shared" si="64"/>
        <v xml:space="preserve">      -</v>
      </c>
      <c r="C855" s="286" t="str">
        <f t="shared" si="67"/>
        <v xml:space="preserve">      -</v>
      </c>
      <c r="D855" s="253" t="str">
        <f t="shared" si="65"/>
        <v xml:space="preserve">      -</v>
      </c>
      <c r="E855" s="245" t="s">
        <v>115</v>
      </c>
      <c r="F855" s="230" t="str">
        <f t="shared" si="66"/>
        <v xml:space="preserve">      -</v>
      </c>
    </row>
    <row r="856" spans="1:6" ht="15" customHeight="1" thickBot="1" x14ac:dyDescent="0.25">
      <c r="A856" s="118" t="str">
        <f>$A$73</f>
        <v>Zinc</v>
      </c>
      <c r="B856" s="286" t="str">
        <f t="shared" si="64"/>
        <v xml:space="preserve">      -</v>
      </c>
      <c r="C856" s="286" t="str">
        <f t="shared" si="67"/>
        <v xml:space="preserve">      -</v>
      </c>
      <c r="D856" s="253" t="str">
        <f t="shared" si="65"/>
        <v xml:space="preserve">      -</v>
      </c>
      <c r="E856" s="245" t="s">
        <v>115</v>
      </c>
      <c r="F856" s="230" t="str">
        <f t="shared" si="66"/>
        <v xml:space="preserve">      -</v>
      </c>
    </row>
    <row r="857" spans="1:6" ht="15" customHeight="1" thickBot="1" x14ac:dyDescent="0.25">
      <c r="A857" s="119" t="str">
        <f>$A$74</f>
        <v>Ammonia</v>
      </c>
      <c r="B857" s="286" t="str">
        <f t="shared" si="64"/>
        <v xml:space="preserve">      -</v>
      </c>
      <c r="C857" s="286" t="str">
        <f t="shared" si="67"/>
        <v xml:space="preserve">      -</v>
      </c>
      <c r="D857" s="253" t="str">
        <f t="shared" si="65"/>
        <v xml:space="preserve">      -</v>
      </c>
      <c r="E857" s="232" t="s">
        <v>115</v>
      </c>
      <c r="F857" s="230" t="str">
        <f t="shared" si="66"/>
        <v xml:space="preserve">      -</v>
      </c>
    </row>
    <row r="858" spans="1:6" ht="15" customHeight="1" thickBot="1" x14ac:dyDescent="0.25">
      <c r="A858" s="119" t="str">
        <f>$A$75</f>
        <v>BOD</v>
      </c>
      <c r="B858" s="286" t="str">
        <f t="shared" si="64"/>
        <v xml:space="preserve">      -</v>
      </c>
      <c r="C858" s="286" t="str">
        <f t="shared" si="67"/>
        <v xml:space="preserve">      -</v>
      </c>
      <c r="D858" s="253" t="str">
        <f t="shared" si="65"/>
        <v xml:space="preserve">      -</v>
      </c>
      <c r="E858" s="232" t="s">
        <v>115</v>
      </c>
      <c r="F858" s="230" t="str">
        <f t="shared" si="66"/>
        <v xml:space="preserve">      -</v>
      </c>
    </row>
    <row r="859" spans="1:6" ht="15" customHeight="1" thickBot="1" x14ac:dyDescent="0.25">
      <c r="A859" s="119" t="str">
        <f>$A$76</f>
        <v>TSS</v>
      </c>
      <c r="B859" s="286" t="str">
        <f t="shared" si="64"/>
        <v xml:space="preserve">      -</v>
      </c>
      <c r="C859" s="286" t="str">
        <f t="shared" si="67"/>
        <v xml:space="preserve">      -</v>
      </c>
      <c r="D859" s="253" t="str">
        <f t="shared" si="65"/>
        <v xml:space="preserve">      -</v>
      </c>
      <c r="E859" s="232" t="s">
        <v>115</v>
      </c>
      <c r="F859" s="230" t="str">
        <f t="shared" si="66"/>
        <v xml:space="preserve">      -</v>
      </c>
    </row>
    <row r="860" spans="1:6" ht="15" customHeight="1" thickBot="1" x14ac:dyDescent="0.25">
      <c r="A860" s="119" t="str">
        <f>$A$77</f>
        <v>Phosphorus (T)</v>
      </c>
      <c r="B860" s="286" t="str">
        <f t="shared" si="64"/>
        <v xml:space="preserve">      -</v>
      </c>
      <c r="C860" s="286" t="str">
        <f t="shared" si="67"/>
        <v xml:space="preserve">      -</v>
      </c>
      <c r="D860" s="253" t="str">
        <f t="shared" si="65"/>
        <v xml:space="preserve">      -</v>
      </c>
      <c r="E860" s="349" t="s">
        <v>115</v>
      </c>
      <c r="F860" s="230" t="str">
        <f t="shared" si="66"/>
        <v xml:space="preserve">      -</v>
      </c>
    </row>
    <row r="861" spans="1:6" ht="15" customHeight="1" thickBot="1" x14ac:dyDescent="0.25">
      <c r="A861" s="118" t="str">
        <f>$A$78</f>
        <v>Nitrogen (T)</v>
      </c>
      <c r="B861" s="286" t="str">
        <f t="shared" si="64"/>
        <v xml:space="preserve">      -</v>
      </c>
      <c r="C861" s="286" t="str">
        <f t="shared" si="67"/>
        <v xml:space="preserve">      -</v>
      </c>
      <c r="D861" s="253" t="str">
        <f t="shared" si="65"/>
        <v xml:space="preserve">      -</v>
      </c>
      <c r="E861" s="232" t="s">
        <v>115</v>
      </c>
      <c r="F861" s="230" t="str">
        <f t="shared" si="66"/>
        <v xml:space="preserve">      -</v>
      </c>
    </row>
    <row r="862" spans="1:6" ht="15" customHeight="1" thickBot="1" x14ac:dyDescent="0.25">
      <c r="A862" s="118" t="str">
        <f>$A$79</f>
        <v>Beryllium</v>
      </c>
      <c r="B862" s="286" t="str">
        <f t="shared" si="64"/>
        <v xml:space="preserve">      -</v>
      </c>
      <c r="C862" s="286" t="str">
        <f t="shared" si="67"/>
        <v xml:space="preserve">      -</v>
      </c>
      <c r="D862" s="253" t="str">
        <f t="shared" si="65"/>
        <v xml:space="preserve">      -</v>
      </c>
      <c r="E862" s="348" t="s">
        <v>115</v>
      </c>
      <c r="F862" s="230" t="str">
        <f t="shared" si="66"/>
        <v xml:space="preserve">      -</v>
      </c>
    </row>
    <row r="863" spans="1:6" ht="15" customHeight="1" thickBot="1" x14ac:dyDescent="0.25">
      <c r="A863" s="118" t="str">
        <f>IF($A$80="","",$A$80)</f>
        <v/>
      </c>
      <c r="B863" s="286" t="str">
        <f t="shared" si="64"/>
        <v xml:space="preserve">      -</v>
      </c>
      <c r="C863" s="286" t="str">
        <f t="shared" si="67"/>
        <v xml:space="preserve">      -</v>
      </c>
      <c r="D863" s="253" t="str">
        <f t="shared" si="65"/>
        <v xml:space="preserve">      -</v>
      </c>
      <c r="E863" s="232" t="s">
        <v>115</v>
      </c>
      <c r="F863" s="230" t="str">
        <f t="shared" si="66"/>
        <v xml:space="preserve">      -</v>
      </c>
    </row>
    <row r="864" spans="1:6" ht="15" customHeight="1" thickBot="1" x14ac:dyDescent="0.25">
      <c r="A864" s="118" t="str">
        <f>IF($A$81="","",$A$81)</f>
        <v/>
      </c>
      <c r="B864" s="286" t="str">
        <f t="shared" si="64"/>
        <v xml:space="preserve">      -</v>
      </c>
      <c r="C864" s="286" t="str">
        <f t="shared" si="67"/>
        <v xml:space="preserve">      -</v>
      </c>
      <c r="D864" s="253" t="str">
        <f t="shared" si="65"/>
        <v xml:space="preserve">      -</v>
      </c>
      <c r="E864" s="232" t="s">
        <v>115</v>
      </c>
      <c r="F864" s="230" t="str">
        <f t="shared" si="66"/>
        <v xml:space="preserve">      -</v>
      </c>
    </row>
    <row r="865" spans="1:6" ht="15" customHeight="1" thickBot="1" x14ac:dyDescent="0.25">
      <c r="A865" s="118" t="str">
        <f>IF($A$82="","",$A$82)</f>
        <v/>
      </c>
      <c r="B865" s="286" t="str">
        <f t="shared" si="64"/>
        <v xml:space="preserve">      -</v>
      </c>
      <c r="C865" s="286" t="str">
        <f t="shared" si="67"/>
        <v xml:space="preserve">      -</v>
      </c>
      <c r="D865" s="253" t="str">
        <f t="shared" si="65"/>
        <v xml:space="preserve">      -</v>
      </c>
      <c r="E865" s="232" t="s">
        <v>115</v>
      </c>
      <c r="F865" s="230" t="str">
        <f t="shared" si="66"/>
        <v xml:space="preserve">      -</v>
      </c>
    </row>
    <row r="866" spans="1:6" ht="15" customHeight="1" thickBot="1" x14ac:dyDescent="0.25">
      <c r="A866" s="118" t="str">
        <f>IF($A$83="","",$A$83)</f>
        <v/>
      </c>
      <c r="B866" s="286" t="str">
        <f t="shared" si="64"/>
        <v xml:space="preserve">      -</v>
      </c>
      <c r="C866" s="286" t="str">
        <f t="shared" si="67"/>
        <v xml:space="preserve">      -</v>
      </c>
      <c r="D866" s="253" t="str">
        <f t="shared" si="65"/>
        <v xml:space="preserve">      -</v>
      </c>
      <c r="E866" s="232" t="s">
        <v>115</v>
      </c>
      <c r="F866" s="230" t="str">
        <f t="shared" si="66"/>
        <v xml:space="preserve">      -</v>
      </c>
    </row>
    <row r="867" spans="1:6" ht="15" customHeight="1" thickBot="1" x14ac:dyDescent="0.25">
      <c r="A867" s="118" t="str">
        <f>IF($A$84="","",$A$84)</f>
        <v/>
      </c>
      <c r="B867" s="286" t="str">
        <f t="shared" si="64"/>
        <v xml:space="preserve">      -</v>
      </c>
      <c r="C867" s="286" t="str">
        <f t="shared" si="67"/>
        <v xml:space="preserve">      -</v>
      </c>
      <c r="D867" s="253" t="str">
        <f t="shared" si="65"/>
        <v xml:space="preserve">      -</v>
      </c>
      <c r="E867" s="232" t="s">
        <v>115</v>
      </c>
      <c r="F867" s="230" t="str">
        <f t="shared" si="66"/>
        <v xml:space="preserve">      -</v>
      </c>
    </row>
    <row r="868" spans="1:6" ht="15" customHeight="1" thickBot="1" x14ac:dyDescent="0.25">
      <c r="A868" s="118" t="str">
        <f>IF($A$85="","",$A$85)</f>
        <v/>
      </c>
      <c r="B868" s="286" t="str">
        <f t="shared" si="64"/>
        <v xml:space="preserve">      -</v>
      </c>
      <c r="C868" s="286" t="str">
        <f t="shared" si="67"/>
        <v xml:space="preserve">      -</v>
      </c>
      <c r="D868" s="253" t="str">
        <f t="shared" si="65"/>
        <v xml:space="preserve">      -</v>
      </c>
      <c r="E868" s="232" t="s">
        <v>115</v>
      </c>
      <c r="F868" s="230" t="str">
        <f t="shared" si="66"/>
        <v xml:space="preserve">      -</v>
      </c>
    </row>
    <row r="869" spans="1:6" ht="15" customHeight="1" thickBot="1" x14ac:dyDescent="0.25">
      <c r="A869" s="118" t="str">
        <f>IF($A$86="","",$A$86)</f>
        <v/>
      </c>
      <c r="B869" s="286" t="str">
        <f t="shared" si="64"/>
        <v xml:space="preserve">      -</v>
      </c>
      <c r="C869" s="286" t="str">
        <f t="shared" si="67"/>
        <v xml:space="preserve">      -</v>
      </c>
      <c r="D869" s="253" t="str">
        <f t="shared" si="65"/>
        <v xml:space="preserve">      -</v>
      </c>
      <c r="E869" s="232" t="s">
        <v>115</v>
      </c>
      <c r="F869" s="230" t="str">
        <f t="shared" si="66"/>
        <v xml:space="preserve">      -</v>
      </c>
    </row>
    <row r="870" spans="1:6" ht="15" customHeight="1" thickBot="1" x14ac:dyDescent="0.25">
      <c r="A870" s="118" t="str">
        <f>IF($A$87="","",$A$87)</f>
        <v/>
      </c>
      <c r="B870" s="286" t="str">
        <f t="shared" si="64"/>
        <v xml:space="preserve">      -</v>
      </c>
      <c r="C870" s="286" t="str">
        <f t="shared" si="67"/>
        <v xml:space="preserve">      -</v>
      </c>
      <c r="D870" s="253" t="str">
        <f t="shared" si="65"/>
        <v xml:space="preserve">      -</v>
      </c>
      <c r="E870" s="232" t="s">
        <v>115</v>
      </c>
      <c r="F870" s="230" t="str">
        <f t="shared" si="66"/>
        <v xml:space="preserve">      -</v>
      </c>
    </row>
    <row r="871" spans="1:6" ht="15" customHeight="1" thickBot="1" x14ac:dyDescent="0.25">
      <c r="A871" s="118" t="str">
        <f>IF($A$88="","",$A$88)</f>
        <v/>
      </c>
      <c r="B871" s="286" t="str">
        <f t="shared" si="64"/>
        <v xml:space="preserve">      -</v>
      </c>
      <c r="C871" s="286" t="str">
        <f t="shared" si="67"/>
        <v xml:space="preserve">      -</v>
      </c>
      <c r="D871" s="253" t="str">
        <f t="shared" si="65"/>
        <v xml:space="preserve">      -</v>
      </c>
      <c r="E871" s="232" t="s">
        <v>115</v>
      </c>
      <c r="F871" s="230" t="str">
        <f t="shared" si="66"/>
        <v xml:space="preserve">      -</v>
      </c>
    </row>
    <row r="872" spans="1:6" ht="15" customHeight="1" thickBot="1" x14ac:dyDescent="0.25">
      <c r="A872" s="118" t="str">
        <f>IF($A$89="","",$A$89)</f>
        <v/>
      </c>
      <c r="B872" s="286" t="str">
        <f t="shared" si="64"/>
        <v xml:space="preserve">      -</v>
      </c>
      <c r="C872" s="286" t="str">
        <f t="shared" si="67"/>
        <v xml:space="preserve">      -</v>
      </c>
      <c r="D872" s="253" t="str">
        <f t="shared" si="65"/>
        <v xml:space="preserve">      -</v>
      </c>
      <c r="E872" s="232" t="s">
        <v>115</v>
      </c>
      <c r="F872" s="230" t="str">
        <f t="shared" si="66"/>
        <v xml:space="preserve">      -</v>
      </c>
    </row>
    <row r="873" spans="1:6" ht="15" customHeight="1" thickBot="1" x14ac:dyDescent="0.25">
      <c r="A873" s="118" t="str">
        <f>IF($A$90="","",$A$90)</f>
        <v/>
      </c>
      <c r="B873" s="286" t="str">
        <f t="shared" si="64"/>
        <v xml:space="preserve">      -</v>
      </c>
      <c r="C873" s="286" t="str">
        <f t="shared" si="67"/>
        <v xml:space="preserve">      -</v>
      </c>
      <c r="D873" s="253" t="str">
        <f t="shared" si="65"/>
        <v xml:space="preserve">      -</v>
      </c>
      <c r="E873" s="232" t="s">
        <v>115</v>
      </c>
      <c r="F873" s="230" t="str">
        <f t="shared" si="66"/>
        <v xml:space="preserve">      -</v>
      </c>
    </row>
    <row r="874" spans="1:6" ht="15" customHeight="1" thickBot="1" x14ac:dyDescent="0.25">
      <c r="A874" s="118" t="str">
        <f>IF($A$91="","",$A$91)</f>
        <v/>
      </c>
      <c r="B874" s="286" t="str">
        <f t="shared" si="64"/>
        <v xml:space="preserve">      -</v>
      </c>
      <c r="C874" s="286" t="str">
        <f t="shared" si="67"/>
        <v xml:space="preserve">      -</v>
      </c>
      <c r="D874" s="253" t="str">
        <f t="shared" si="65"/>
        <v xml:space="preserve">      -</v>
      </c>
      <c r="E874" s="232" t="s">
        <v>115</v>
      </c>
      <c r="F874" s="230" t="str">
        <f t="shared" si="66"/>
        <v xml:space="preserve">      -</v>
      </c>
    </row>
    <row r="875" spans="1:6" ht="15" customHeight="1" thickBot="1" x14ac:dyDescent="0.25">
      <c r="A875" s="118" t="str">
        <f>IF($A$92="","",$A$92)</f>
        <v/>
      </c>
      <c r="B875" s="286" t="str">
        <f t="shared" si="64"/>
        <v xml:space="preserve">      -</v>
      </c>
      <c r="C875" s="286" t="str">
        <f t="shared" si="67"/>
        <v xml:space="preserve">      -</v>
      </c>
      <c r="D875" s="253" t="str">
        <f t="shared" si="65"/>
        <v xml:space="preserve">      -</v>
      </c>
      <c r="E875" s="232" t="s">
        <v>115</v>
      </c>
      <c r="F875" s="230" t="str">
        <f t="shared" si="66"/>
        <v xml:space="preserve">      -</v>
      </c>
    </row>
    <row r="876" spans="1:6" ht="15" customHeight="1" thickBot="1" x14ac:dyDescent="0.25">
      <c r="A876" s="118" t="str">
        <f>IF($A$93="","",$A$93)</f>
        <v/>
      </c>
      <c r="B876" s="286" t="str">
        <f t="shared" si="64"/>
        <v xml:space="preserve">      -</v>
      </c>
      <c r="C876" s="286" t="str">
        <f t="shared" si="67"/>
        <v xml:space="preserve">      -</v>
      </c>
      <c r="D876" s="253" t="str">
        <f t="shared" si="65"/>
        <v xml:space="preserve">      -</v>
      </c>
      <c r="E876" s="232" t="s">
        <v>115</v>
      </c>
      <c r="F876" s="230" t="str">
        <f t="shared" si="66"/>
        <v xml:space="preserve">      -</v>
      </c>
    </row>
    <row r="877" spans="1:6" ht="15" customHeight="1" thickBot="1" x14ac:dyDescent="0.25">
      <c r="A877" s="118" t="str">
        <f>IF($A$94="","",$A$94)</f>
        <v/>
      </c>
      <c r="B877" s="286" t="str">
        <f t="shared" si="64"/>
        <v xml:space="preserve">      -</v>
      </c>
      <c r="C877" s="286" t="str">
        <f t="shared" si="67"/>
        <v xml:space="preserve">      -</v>
      </c>
      <c r="D877" s="253" t="str">
        <f t="shared" si="65"/>
        <v xml:space="preserve">      -</v>
      </c>
      <c r="E877" s="232" t="s">
        <v>115</v>
      </c>
      <c r="F877" s="230" t="str">
        <f t="shared" si="66"/>
        <v xml:space="preserve">      -</v>
      </c>
    </row>
    <row r="878" spans="1:6" ht="15" customHeight="1" thickBot="1" x14ac:dyDescent="0.25">
      <c r="A878" s="118" t="str">
        <f>IF($A$95="","",$A$95)</f>
        <v/>
      </c>
      <c r="B878" s="286" t="str">
        <f t="shared" si="64"/>
        <v xml:space="preserve">      -</v>
      </c>
      <c r="C878" s="286" t="str">
        <f t="shared" si="67"/>
        <v xml:space="preserve">      -</v>
      </c>
      <c r="D878" s="253" t="str">
        <f t="shared" si="65"/>
        <v xml:space="preserve">      -</v>
      </c>
      <c r="E878" s="232" t="s">
        <v>115</v>
      </c>
      <c r="F878" s="230" t="str">
        <f t="shared" si="66"/>
        <v xml:space="preserve">      -</v>
      </c>
    </row>
    <row r="879" spans="1:6" ht="15" customHeight="1" thickBot="1" x14ac:dyDescent="0.25">
      <c r="A879" s="118" t="str">
        <f>IF($A$96="","",$A$96)</f>
        <v/>
      </c>
      <c r="B879" s="286" t="str">
        <f t="shared" si="64"/>
        <v xml:space="preserve">      -</v>
      </c>
      <c r="C879" s="286" t="str">
        <f t="shared" si="67"/>
        <v xml:space="preserve">      -</v>
      </c>
      <c r="D879" s="253" t="str">
        <f t="shared" si="65"/>
        <v xml:space="preserve">      -</v>
      </c>
      <c r="E879" s="232" t="s">
        <v>115</v>
      </c>
      <c r="F879" s="230" t="str">
        <f t="shared" si="66"/>
        <v xml:space="preserve">      -</v>
      </c>
    </row>
    <row r="880" spans="1:6" ht="15" customHeight="1" thickBot="1" x14ac:dyDescent="0.25">
      <c r="A880" s="118" t="str">
        <f>IF($A$97="","",$A$97)</f>
        <v/>
      </c>
      <c r="B880" s="286" t="str">
        <f t="shared" si="64"/>
        <v xml:space="preserve">      -</v>
      </c>
      <c r="C880" s="286" t="str">
        <f t="shared" si="67"/>
        <v xml:space="preserve">      -</v>
      </c>
      <c r="D880" s="253" t="str">
        <f t="shared" si="65"/>
        <v xml:space="preserve">      -</v>
      </c>
      <c r="E880" s="232" t="s">
        <v>115</v>
      </c>
      <c r="F880" s="230" t="str">
        <f t="shared" si="66"/>
        <v xml:space="preserve">      -</v>
      </c>
    </row>
    <row r="881" spans="1:14" ht="15" customHeight="1" thickBot="1" x14ac:dyDescent="0.25">
      <c r="A881" s="276" t="str">
        <f>IF($A$98="","",$A$98)</f>
        <v/>
      </c>
      <c r="B881" s="240" t="str">
        <f t="shared" si="64"/>
        <v xml:space="preserve">      -</v>
      </c>
      <c r="C881" s="286" t="str">
        <f t="shared" si="67"/>
        <v xml:space="preserve">      -</v>
      </c>
      <c r="D881" s="253" t="str">
        <f t="shared" si="65"/>
        <v xml:space="preserve">      -</v>
      </c>
      <c r="E881" s="232" t="s">
        <v>115</v>
      </c>
      <c r="F881" s="240" t="str">
        <f t="shared" si="66"/>
        <v xml:space="preserve">      -</v>
      </c>
    </row>
    <row r="882" spans="1:14" ht="15" customHeight="1" x14ac:dyDescent="0.2">
      <c r="A882" s="201"/>
      <c r="B882" s="287"/>
      <c r="C882" s="288"/>
      <c r="D882" s="289"/>
      <c r="E882" s="167"/>
    </row>
    <row r="883" spans="1:14" ht="15" customHeight="1" x14ac:dyDescent="0.2">
      <c r="A883" s="201" t="s">
        <v>620</v>
      </c>
      <c r="B883" s="284" t="s">
        <v>706</v>
      </c>
      <c r="C883" s="287"/>
      <c r="D883" s="182"/>
      <c r="E883" s="150"/>
    </row>
    <row r="884" spans="1:14" ht="15" customHeight="1" x14ac:dyDescent="0.2">
      <c r="A884" s="201" t="s">
        <v>710</v>
      </c>
      <c r="B884" s="284" t="s">
        <v>707</v>
      </c>
      <c r="C884" s="287"/>
      <c r="D884" s="182"/>
      <c r="E884" s="150"/>
    </row>
    <row r="885" spans="1:14" ht="15" customHeight="1" x14ac:dyDescent="0.2">
      <c r="A885" s="201" t="s">
        <v>708</v>
      </c>
      <c r="B885" s="284" t="s">
        <v>709</v>
      </c>
      <c r="C885" s="287"/>
      <c r="D885" s="182"/>
      <c r="E885" s="150"/>
    </row>
    <row r="886" spans="1:14" ht="15" customHeight="1" x14ac:dyDescent="0.2">
      <c r="A886" s="201"/>
      <c r="B886" s="287" t="s">
        <v>328</v>
      </c>
      <c r="C886" s="287"/>
      <c r="D886" s="182"/>
      <c r="E886" s="150"/>
    </row>
    <row r="887" spans="1:14" ht="15" customHeight="1" x14ac:dyDescent="0.2">
      <c r="A887" s="201" t="s">
        <v>711</v>
      </c>
      <c r="B887" s="287" t="s">
        <v>712</v>
      </c>
      <c r="C887" s="287"/>
      <c r="D887" s="182"/>
      <c r="E887" s="287"/>
    </row>
    <row r="888" spans="1:14" ht="15" customHeight="1" x14ac:dyDescent="0.2">
      <c r="A888" s="201"/>
      <c r="B888" s="287"/>
      <c r="C888" s="287"/>
      <c r="D888" s="182"/>
      <c r="E888" s="287"/>
    </row>
    <row r="889" spans="1:14" ht="15" customHeight="1" x14ac:dyDescent="0.2">
      <c r="A889" s="201"/>
      <c r="B889" s="287"/>
      <c r="C889" s="287"/>
      <c r="D889" s="182"/>
      <c r="E889" s="287"/>
    </row>
    <row r="890" spans="1:14" ht="15" customHeight="1" x14ac:dyDescent="0.2">
      <c r="A890" s="156"/>
      <c r="B890" s="156"/>
    </row>
    <row r="891" spans="1:14" ht="15" customHeight="1" x14ac:dyDescent="0.2">
      <c r="B891" s="122" t="s">
        <v>288</v>
      </c>
    </row>
    <row r="892" spans="1:14" ht="15" customHeight="1" thickBot="1" x14ac:dyDescent="0.25"/>
    <row r="893" spans="1:14" ht="15" customHeight="1" x14ac:dyDescent="0.2">
      <c r="A893" s="172"/>
      <c r="B893" s="136" t="s">
        <v>47</v>
      </c>
      <c r="C893" s="174" t="s">
        <v>95</v>
      </c>
      <c r="D893" s="137" t="s">
        <v>344</v>
      </c>
      <c r="E893" s="173" t="s">
        <v>87</v>
      </c>
      <c r="F893" s="173" t="s">
        <v>87</v>
      </c>
      <c r="G893" s="173" t="s">
        <v>87</v>
      </c>
      <c r="H893" s="261" t="s">
        <v>426</v>
      </c>
      <c r="I893" s="261" t="s">
        <v>426</v>
      </c>
      <c r="J893" s="261" t="s">
        <v>426</v>
      </c>
      <c r="K893" s="173" t="s">
        <v>40</v>
      </c>
      <c r="L893" s="290" t="s">
        <v>349</v>
      </c>
      <c r="M893" s="137" t="s">
        <v>244</v>
      </c>
      <c r="N893" s="291"/>
    </row>
    <row r="894" spans="1:14" ht="15" customHeight="1" x14ac:dyDescent="0.2">
      <c r="A894" s="175" t="s">
        <v>7</v>
      </c>
      <c r="B894" s="139" t="s">
        <v>40</v>
      </c>
      <c r="C894" s="158" t="s">
        <v>96</v>
      </c>
      <c r="D894" s="141" t="s">
        <v>345</v>
      </c>
      <c r="E894" s="175" t="s">
        <v>67</v>
      </c>
      <c r="F894" s="175" t="s">
        <v>35</v>
      </c>
      <c r="G894" s="175" t="s">
        <v>101</v>
      </c>
      <c r="H894" s="220" t="s">
        <v>427</v>
      </c>
      <c r="I894" s="220" t="s">
        <v>428</v>
      </c>
      <c r="J894" s="220" t="s">
        <v>429</v>
      </c>
      <c r="K894" s="175" t="s">
        <v>107</v>
      </c>
      <c r="L894" s="292" t="s">
        <v>350</v>
      </c>
      <c r="M894" s="141" t="s">
        <v>245</v>
      </c>
      <c r="N894" s="291"/>
    </row>
    <row r="895" spans="1:14" ht="15" customHeight="1" x14ac:dyDescent="0.2">
      <c r="A895" s="169"/>
      <c r="B895" s="139" t="s">
        <v>41</v>
      </c>
      <c r="C895" s="158" t="s">
        <v>59</v>
      </c>
      <c r="D895" s="141" t="s">
        <v>59</v>
      </c>
      <c r="E895" s="175" t="s">
        <v>68</v>
      </c>
      <c r="F895" s="175" t="s">
        <v>36</v>
      </c>
      <c r="G895" s="175" t="s">
        <v>43</v>
      </c>
      <c r="H895" s="175" t="s">
        <v>68</v>
      </c>
      <c r="I895" s="175" t="s">
        <v>36</v>
      </c>
      <c r="J895" s="175" t="s">
        <v>43</v>
      </c>
      <c r="K895" s="175" t="s">
        <v>101</v>
      </c>
      <c r="L895" s="292" t="s">
        <v>68</v>
      </c>
      <c r="M895" s="141" t="s">
        <v>246</v>
      </c>
      <c r="N895" s="291"/>
    </row>
    <row r="896" spans="1:14" ht="15" customHeight="1" thickBot="1" x14ac:dyDescent="0.25">
      <c r="A896" s="169"/>
      <c r="B896" s="139" t="s">
        <v>219</v>
      </c>
      <c r="C896" s="158" t="s">
        <v>23</v>
      </c>
      <c r="D896" s="171" t="s">
        <v>346</v>
      </c>
      <c r="E896" s="220" t="s">
        <v>713</v>
      </c>
      <c r="F896" s="220" t="s">
        <v>714</v>
      </c>
      <c r="G896" s="220" t="s">
        <v>715</v>
      </c>
      <c r="H896" s="220" t="s">
        <v>483</v>
      </c>
      <c r="I896" s="220" t="s">
        <v>431</v>
      </c>
      <c r="J896" s="220" t="s">
        <v>484</v>
      </c>
      <c r="K896" s="175" t="s">
        <v>218</v>
      </c>
      <c r="L896" s="292" t="s">
        <v>106</v>
      </c>
      <c r="M896" s="171"/>
      <c r="N896" s="291"/>
    </row>
    <row r="897" spans="1:14" ht="15" customHeight="1" thickBot="1" x14ac:dyDescent="0.25">
      <c r="A897" s="118" t="str">
        <f>$A$62</f>
        <v>Arsenic</v>
      </c>
      <c r="B897" s="230" t="str">
        <f t="shared" ref="B897:B933" si="68">F845</f>
        <v xml:space="preserve">      -</v>
      </c>
      <c r="C897" s="293"/>
      <c r="D897" s="232"/>
      <c r="E897" s="294" t="str">
        <f>'Monitoring Data'!F43</f>
        <v xml:space="preserve">      -</v>
      </c>
      <c r="F897" s="177" t="str">
        <f>IF($B$34="","      -",$B$34-$C$34-$K$34)</f>
        <v xml:space="preserve">      -</v>
      </c>
      <c r="G897" s="253">
        <f>IF(OR(F897="      -",E897="      -"),(0),(E897*F897*8.34))</f>
        <v>0</v>
      </c>
      <c r="H897" s="294" t="str">
        <f>'Monitoring Data'!G43</f>
        <v xml:space="preserve">      -</v>
      </c>
      <c r="I897" s="177" t="str">
        <f>IF($B$34="","      -",$K$34)</f>
        <v xml:space="preserve">      -</v>
      </c>
      <c r="J897" s="253">
        <f>IF(OR(I897="      -",H897="      -"),(0),H897*I897*8.34)</f>
        <v>0</v>
      </c>
      <c r="K897" s="253" t="str">
        <f t="shared" ref="K897:K933" si="69">IF(B897="      -","      -",IF(B897=0,"      -",(B897*(1-C897/100))-(B897*(D897/100))-G897-J897))</f>
        <v xml:space="preserve">      -</v>
      </c>
      <c r="L897" s="253" t="str">
        <f>IF(OR(B897="      -",$C$34=0),"      -",(K897/(8.34*$C$34)))</f>
        <v xml:space="preserve">      -</v>
      </c>
      <c r="M897" s="273" t="str">
        <f>IF(F845="      -","      -",IF(SMALL(B845:E845,1)=B845,"   Water Quality",IF(SMALL(B845:E845,1)=C845,"       Inhibition",IF(SMALL(B845:E845,1)=D845,"        Sludge",IF(SMALL(B845:E845,1)=E845,"        Design","      -")))))</f>
        <v xml:space="preserve">      -</v>
      </c>
      <c r="N897" s="169"/>
    </row>
    <row r="898" spans="1:14" ht="15" customHeight="1" thickBot="1" x14ac:dyDescent="0.25">
      <c r="A898" s="118" t="str">
        <f>$A$63</f>
        <v>Cadmium</v>
      </c>
      <c r="B898" s="230" t="str">
        <f t="shared" si="68"/>
        <v xml:space="preserve">      -</v>
      </c>
      <c r="C898" s="293"/>
      <c r="D898" s="232"/>
      <c r="E898" s="294" t="str">
        <f>'Monitoring Data'!M43</f>
        <v xml:space="preserve">      -</v>
      </c>
      <c r="F898" s="177" t="str">
        <f t="shared" ref="F898:F933" si="70">IF($B$34="","      -",$B$34-$C$34-$K$34)</f>
        <v xml:space="preserve">      -</v>
      </c>
      <c r="G898" s="253">
        <f t="shared" ref="G898:G933" si="71">IF(OR(F898="      -",E898="      -"),(0),(E898*F898*8.34))</f>
        <v>0</v>
      </c>
      <c r="H898" s="294" t="str">
        <f>'Monitoring Data'!N43</f>
        <v xml:space="preserve">      -</v>
      </c>
      <c r="I898" s="177" t="str">
        <f t="shared" ref="I898:I933" si="72">IF($B$34="","      -",$K$34)</f>
        <v xml:space="preserve">      -</v>
      </c>
      <c r="J898" s="253">
        <f t="shared" ref="J898:J933" si="73">IF(OR(I898="      -",H898="      -"),(0),H898*I898*8.34)</f>
        <v>0</v>
      </c>
      <c r="K898" s="253" t="str">
        <f t="shared" si="69"/>
        <v xml:space="preserve">      -</v>
      </c>
      <c r="L898" s="253" t="str">
        <f t="shared" ref="L898:L933" si="74">IF(OR(B898="      -",$C$34=0),"      -",(K898/(8.34*$C$34)))</f>
        <v xml:space="preserve">      -</v>
      </c>
      <c r="M898" s="273" t="str">
        <f t="shared" ref="M898:M933" si="75">IF(F846="      -","      -",IF(SMALL(B846:E846,1)=B846,"   Water Quality",IF(SMALL(B846:E846,1)=C846,"       Inhibition",IF(SMALL(B846:E846,1)=D846,"        Sludge",IF(SMALL(B846:E846,1)=E846,"        Design","      -")))))</f>
        <v xml:space="preserve">      -</v>
      </c>
      <c r="N898" s="169"/>
    </row>
    <row r="899" spans="1:14" ht="15" customHeight="1" thickBot="1" x14ac:dyDescent="0.25">
      <c r="A899" s="118" t="str">
        <f>$A$64</f>
        <v>Chromium</v>
      </c>
      <c r="B899" s="230" t="str">
        <f t="shared" si="68"/>
        <v xml:space="preserve">      -</v>
      </c>
      <c r="C899" s="293"/>
      <c r="D899" s="232"/>
      <c r="E899" s="294" t="str">
        <f>'Monitoring Data'!T43</f>
        <v xml:space="preserve">      -</v>
      </c>
      <c r="F899" s="177" t="str">
        <f t="shared" si="70"/>
        <v xml:space="preserve">      -</v>
      </c>
      <c r="G899" s="253">
        <f t="shared" si="71"/>
        <v>0</v>
      </c>
      <c r="H899" s="294" t="str">
        <f>'Monitoring Data'!U43</f>
        <v xml:space="preserve">      -</v>
      </c>
      <c r="I899" s="177" t="str">
        <f t="shared" si="72"/>
        <v xml:space="preserve">      -</v>
      </c>
      <c r="J899" s="253">
        <f t="shared" si="73"/>
        <v>0</v>
      </c>
      <c r="K899" s="253" t="str">
        <f t="shared" si="69"/>
        <v xml:space="preserve">      -</v>
      </c>
      <c r="L899" s="253" t="str">
        <f t="shared" si="74"/>
        <v xml:space="preserve">      -</v>
      </c>
      <c r="M899" s="273" t="str">
        <f t="shared" si="75"/>
        <v xml:space="preserve">      -</v>
      </c>
      <c r="N899" s="169"/>
    </row>
    <row r="900" spans="1:14" ht="15" customHeight="1" thickBot="1" x14ac:dyDescent="0.25">
      <c r="A900" s="118" t="str">
        <f>$A$65</f>
        <v>Copper</v>
      </c>
      <c r="B900" s="230" t="str">
        <f t="shared" si="68"/>
        <v xml:space="preserve">      -</v>
      </c>
      <c r="C900" s="293"/>
      <c r="D900" s="232"/>
      <c r="E900" s="294" t="str">
        <f>'Monitoring Data'!AA43</f>
        <v xml:space="preserve">      -</v>
      </c>
      <c r="F900" s="177" t="str">
        <f t="shared" si="70"/>
        <v xml:space="preserve">      -</v>
      </c>
      <c r="G900" s="253">
        <f t="shared" si="71"/>
        <v>0</v>
      </c>
      <c r="H900" s="294" t="str">
        <f>'Monitoring Data'!AB43</f>
        <v xml:space="preserve">      -</v>
      </c>
      <c r="I900" s="177" t="str">
        <f t="shared" si="72"/>
        <v xml:space="preserve">      -</v>
      </c>
      <c r="J900" s="253">
        <f t="shared" si="73"/>
        <v>0</v>
      </c>
      <c r="K900" s="253" t="str">
        <f t="shared" si="69"/>
        <v xml:space="preserve">      -</v>
      </c>
      <c r="L900" s="253" t="str">
        <f t="shared" si="74"/>
        <v xml:space="preserve">      -</v>
      </c>
      <c r="M900" s="273" t="str">
        <f t="shared" si="75"/>
        <v xml:space="preserve">      -</v>
      </c>
      <c r="N900" s="169"/>
    </row>
    <row r="901" spans="1:14" ht="15" customHeight="1" thickBot="1" x14ac:dyDescent="0.25">
      <c r="A901" s="118" t="str">
        <f>$A$66</f>
        <v>Cyanide</v>
      </c>
      <c r="B901" s="230" t="str">
        <f t="shared" si="68"/>
        <v xml:space="preserve">      -</v>
      </c>
      <c r="C901" s="293"/>
      <c r="D901" s="232"/>
      <c r="E901" s="294" t="str">
        <f>'Monitoring Data'!AH43</f>
        <v xml:space="preserve">      -</v>
      </c>
      <c r="F901" s="177" t="str">
        <f t="shared" si="70"/>
        <v xml:space="preserve">      -</v>
      </c>
      <c r="G901" s="253">
        <f t="shared" si="71"/>
        <v>0</v>
      </c>
      <c r="H901" s="294" t="str">
        <f>'Monitoring Data'!AI43</f>
        <v xml:space="preserve">      -</v>
      </c>
      <c r="I901" s="177" t="str">
        <f t="shared" si="72"/>
        <v xml:space="preserve">      -</v>
      </c>
      <c r="J901" s="253">
        <f t="shared" si="73"/>
        <v>0</v>
      </c>
      <c r="K901" s="253" t="str">
        <f t="shared" si="69"/>
        <v xml:space="preserve">      -</v>
      </c>
      <c r="L901" s="253" t="str">
        <f t="shared" si="74"/>
        <v xml:space="preserve">      -</v>
      </c>
      <c r="M901" s="273" t="str">
        <f t="shared" si="75"/>
        <v xml:space="preserve">      -</v>
      </c>
      <c r="N901" s="169"/>
    </row>
    <row r="902" spans="1:14" ht="15" customHeight="1" thickBot="1" x14ac:dyDescent="0.25">
      <c r="A902" s="118" t="str">
        <f>$A$67</f>
        <v>Lead</v>
      </c>
      <c r="B902" s="230" t="str">
        <f t="shared" si="68"/>
        <v xml:space="preserve">      -</v>
      </c>
      <c r="C902" s="293"/>
      <c r="D902" s="232"/>
      <c r="E902" s="294" t="str">
        <f>'Monitoring Data'!AO43</f>
        <v xml:space="preserve">      -</v>
      </c>
      <c r="F902" s="177" t="str">
        <f t="shared" si="70"/>
        <v xml:space="preserve">      -</v>
      </c>
      <c r="G902" s="253">
        <f t="shared" si="71"/>
        <v>0</v>
      </c>
      <c r="H902" s="294" t="str">
        <f>'Monitoring Data'!AP43</f>
        <v xml:space="preserve">      -</v>
      </c>
      <c r="I902" s="177" t="str">
        <f t="shared" si="72"/>
        <v xml:space="preserve">      -</v>
      </c>
      <c r="J902" s="253">
        <f t="shared" si="73"/>
        <v>0</v>
      </c>
      <c r="K902" s="253" t="str">
        <f t="shared" si="69"/>
        <v xml:space="preserve">      -</v>
      </c>
      <c r="L902" s="253" t="str">
        <f t="shared" si="74"/>
        <v xml:space="preserve">      -</v>
      </c>
      <c r="M902" s="273" t="str">
        <f t="shared" si="75"/>
        <v xml:space="preserve">      -</v>
      </c>
      <c r="N902" s="169"/>
    </row>
    <row r="903" spans="1:14" ht="15" customHeight="1" thickBot="1" x14ac:dyDescent="0.25">
      <c r="A903" s="118" t="str">
        <f>$A$68</f>
        <v>Mercury</v>
      </c>
      <c r="B903" s="230" t="str">
        <f t="shared" si="68"/>
        <v xml:space="preserve">      -</v>
      </c>
      <c r="C903" s="293"/>
      <c r="D903" s="232"/>
      <c r="E903" s="295" t="str">
        <f>'Monitoring Data'!AV43</f>
        <v xml:space="preserve">      -</v>
      </c>
      <c r="F903" s="177" t="str">
        <f t="shared" si="70"/>
        <v xml:space="preserve">      -</v>
      </c>
      <c r="G903" s="253">
        <f t="shared" si="71"/>
        <v>0</v>
      </c>
      <c r="H903" s="296" t="str">
        <f>'Monitoring Data'!AW43</f>
        <v xml:space="preserve">      -</v>
      </c>
      <c r="I903" s="177" t="str">
        <f t="shared" si="72"/>
        <v xml:space="preserve">      -</v>
      </c>
      <c r="J903" s="253">
        <f t="shared" si="73"/>
        <v>0</v>
      </c>
      <c r="K903" s="253" t="str">
        <f t="shared" si="69"/>
        <v xml:space="preserve">      -</v>
      </c>
      <c r="L903" s="253" t="str">
        <f t="shared" si="74"/>
        <v xml:space="preserve">      -</v>
      </c>
      <c r="M903" s="273" t="str">
        <f t="shared" si="75"/>
        <v xml:space="preserve">      -</v>
      </c>
      <c r="N903" s="169"/>
    </row>
    <row r="904" spans="1:14" ht="15" customHeight="1" thickBot="1" x14ac:dyDescent="0.25">
      <c r="A904" s="118" t="str">
        <f>$A$69</f>
        <v>Molybdenum</v>
      </c>
      <c r="B904" s="230" t="str">
        <f t="shared" si="68"/>
        <v xml:space="preserve">      -</v>
      </c>
      <c r="C904" s="293"/>
      <c r="D904" s="232"/>
      <c r="E904" s="294" t="str">
        <f>'Monitoring Data'!BC43</f>
        <v xml:space="preserve">      -</v>
      </c>
      <c r="F904" s="177" t="str">
        <f t="shared" si="70"/>
        <v xml:space="preserve">      -</v>
      </c>
      <c r="G904" s="253">
        <f t="shared" si="71"/>
        <v>0</v>
      </c>
      <c r="H904" s="294" t="str">
        <f>'Monitoring Data'!BD43</f>
        <v xml:space="preserve">      -</v>
      </c>
      <c r="I904" s="177" t="str">
        <f t="shared" si="72"/>
        <v xml:space="preserve">      -</v>
      </c>
      <c r="J904" s="253">
        <f t="shared" si="73"/>
        <v>0</v>
      </c>
      <c r="K904" s="253" t="str">
        <f t="shared" si="69"/>
        <v xml:space="preserve">      -</v>
      </c>
      <c r="L904" s="253" t="str">
        <f t="shared" si="74"/>
        <v xml:space="preserve">      -</v>
      </c>
      <c r="M904" s="273" t="str">
        <f t="shared" si="75"/>
        <v xml:space="preserve">      -</v>
      </c>
      <c r="N904" s="169"/>
    </row>
    <row r="905" spans="1:14" ht="15" customHeight="1" thickBot="1" x14ac:dyDescent="0.25">
      <c r="A905" s="118" t="str">
        <f>$A$70</f>
        <v>Nickel</v>
      </c>
      <c r="B905" s="230" t="str">
        <f t="shared" si="68"/>
        <v xml:space="preserve">      -</v>
      </c>
      <c r="C905" s="293"/>
      <c r="D905" s="232"/>
      <c r="E905" s="294" t="str">
        <f>'Monitoring Data'!BJ43</f>
        <v xml:space="preserve">      -</v>
      </c>
      <c r="F905" s="177" t="str">
        <f t="shared" si="70"/>
        <v xml:space="preserve">      -</v>
      </c>
      <c r="G905" s="253">
        <f t="shared" si="71"/>
        <v>0</v>
      </c>
      <c r="H905" s="294" t="str">
        <f>'Monitoring Data'!BK43</f>
        <v xml:space="preserve">      -</v>
      </c>
      <c r="I905" s="177" t="str">
        <f t="shared" si="72"/>
        <v xml:space="preserve">      -</v>
      </c>
      <c r="J905" s="253">
        <f t="shared" si="73"/>
        <v>0</v>
      </c>
      <c r="K905" s="253" t="str">
        <f t="shared" si="69"/>
        <v xml:space="preserve">      -</v>
      </c>
      <c r="L905" s="253" t="str">
        <f t="shared" si="74"/>
        <v xml:space="preserve">      -</v>
      </c>
      <c r="M905" s="273" t="str">
        <f t="shared" si="75"/>
        <v xml:space="preserve">      -</v>
      </c>
      <c r="N905" s="169"/>
    </row>
    <row r="906" spans="1:14" ht="15" customHeight="1" thickBot="1" x14ac:dyDescent="0.25">
      <c r="A906" s="118" t="str">
        <f>$A$71</f>
        <v>Selenium</v>
      </c>
      <c r="B906" s="230" t="str">
        <f t="shared" si="68"/>
        <v xml:space="preserve">      -</v>
      </c>
      <c r="C906" s="293"/>
      <c r="D906" s="232"/>
      <c r="E906" s="294" t="str">
        <f>'Monitoring Data'!BQ43</f>
        <v xml:space="preserve">      -</v>
      </c>
      <c r="F906" s="177" t="str">
        <f t="shared" si="70"/>
        <v xml:space="preserve">      -</v>
      </c>
      <c r="G906" s="253">
        <f t="shared" si="71"/>
        <v>0</v>
      </c>
      <c r="H906" s="294" t="str">
        <f>'Monitoring Data'!BR43</f>
        <v xml:space="preserve">      -</v>
      </c>
      <c r="I906" s="177" t="str">
        <f t="shared" si="72"/>
        <v xml:space="preserve">      -</v>
      </c>
      <c r="J906" s="253">
        <f t="shared" si="73"/>
        <v>0</v>
      </c>
      <c r="K906" s="253" t="str">
        <f t="shared" si="69"/>
        <v xml:space="preserve">      -</v>
      </c>
      <c r="L906" s="253" t="str">
        <f t="shared" si="74"/>
        <v xml:space="preserve">      -</v>
      </c>
      <c r="M906" s="273" t="str">
        <f t="shared" si="75"/>
        <v xml:space="preserve">      -</v>
      </c>
      <c r="N906" s="169"/>
    </row>
    <row r="907" spans="1:14" ht="15" customHeight="1" thickBot="1" x14ac:dyDescent="0.25">
      <c r="A907" s="118" t="str">
        <f>$A$72</f>
        <v>Silver</v>
      </c>
      <c r="B907" s="230" t="str">
        <f t="shared" si="68"/>
        <v xml:space="preserve">      -</v>
      </c>
      <c r="C907" s="293"/>
      <c r="D907" s="232"/>
      <c r="E907" s="294" t="str">
        <f>'Monitoring Data'!BX43</f>
        <v xml:space="preserve">      -</v>
      </c>
      <c r="F907" s="177" t="str">
        <f t="shared" si="70"/>
        <v xml:space="preserve">      -</v>
      </c>
      <c r="G907" s="253">
        <f t="shared" si="71"/>
        <v>0</v>
      </c>
      <c r="H907" s="294" t="str">
        <f>'Monitoring Data'!BY43</f>
        <v xml:space="preserve">      -</v>
      </c>
      <c r="I907" s="177" t="str">
        <f t="shared" si="72"/>
        <v xml:space="preserve">      -</v>
      </c>
      <c r="J907" s="253">
        <f t="shared" si="73"/>
        <v>0</v>
      </c>
      <c r="K907" s="253" t="str">
        <f t="shared" si="69"/>
        <v xml:space="preserve">      -</v>
      </c>
      <c r="L907" s="253" t="str">
        <f t="shared" si="74"/>
        <v xml:space="preserve">      -</v>
      </c>
      <c r="M907" s="273" t="str">
        <f t="shared" si="75"/>
        <v xml:space="preserve">      -</v>
      </c>
      <c r="N907" s="169"/>
    </row>
    <row r="908" spans="1:14" ht="15" customHeight="1" thickBot="1" x14ac:dyDescent="0.25">
      <c r="A908" s="118" t="str">
        <f>$A$73</f>
        <v>Zinc</v>
      </c>
      <c r="B908" s="230" t="str">
        <f t="shared" si="68"/>
        <v xml:space="preserve">      -</v>
      </c>
      <c r="C908" s="293"/>
      <c r="D908" s="232"/>
      <c r="E908" s="294" t="str">
        <f>'Monitoring Data'!CE43</f>
        <v xml:space="preserve">      -</v>
      </c>
      <c r="F908" s="177" t="str">
        <f t="shared" si="70"/>
        <v xml:space="preserve">      -</v>
      </c>
      <c r="G908" s="253">
        <f t="shared" si="71"/>
        <v>0</v>
      </c>
      <c r="H908" s="294" t="str">
        <f>'Monitoring Data'!CF43</f>
        <v xml:space="preserve">      -</v>
      </c>
      <c r="I908" s="177" t="str">
        <f t="shared" si="72"/>
        <v xml:space="preserve">      -</v>
      </c>
      <c r="J908" s="253">
        <f t="shared" si="73"/>
        <v>0</v>
      </c>
      <c r="K908" s="253" t="str">
        <f t="shared" si="69"/>
        <v xml:space="preserve">      -</v>
      </c>
      <c r="L908" s="253" t="str">
        <f t="shared" si="74"/>
        <v xml:space="preserve">      -</v>
      </c>
      <c r="M908" s="273" t="str">
        <f t="shared" si="75"/>
        <v xml:space="preserve">      -</v>
      </c>
      <c r="N908" s="169"/>
    </row>
    <row r="909" spans="1:14" ht="15" customHeight="1" thickBot="1" x14ac:dyDescent="0.25">
      <c r="A909" s="119" t="str">
        <f>$A$74</f>
        <v>Ammonia</v>
      </c>
      <c r="B909" s="230" t="str">
        <f t="shared" si="68"/>
        <v xml:space="preserve">      -</v>
      </c>
      <c r="C909" s="293"/>
      <c r="D909" s="232"/>
      <c r="E909" s="294" t="str">
        <f>'Monitoring Data'!CL43</f>
        <v xml:space="preserve">      -</v>
      </c>
      <c r="F909" s="177" t="str">
        <f t="shared" si="70"/>
        <v xml:space="preserve">      -</v>
      </c>
      <c r="G909" s="253">
        <f t="shared" si="71"/>
        <v>0</v>
      </c>
      <c r="H909" s="294" t="str">
        <f>'Monitoring Data'!CM43</f>
        <v xml:space="preserve">      -</v>
      </c>
      <c r="I909" s="177" t="str">
        <f t="shared" si="72"/>
        <v xml:space="preserve">      -</v>
      </c>
      <c r="J909" s="253">
        <f t="shared" si="73"/>
        <v>0</v>
      </c>
      <c r="K909" s="253" t="str">
        <f t="shared" si="69"/>
        <v xml:space="preserve">      -</v>
      </c>
      <c r="L909" s="253" t="str">
        <f t="shared" si="74"/>
        <v xml:space="preserve">      -</v>
      </c>
      <c r="M909" s="273" t="str">
        <f t="shared" si="75"/>
        <v xml:space="preserve">      -</v>
      </c>
      <c r="N909" s="169"/>
    </row>
    <row r="910" spans="1:14" ht="15" customHeight="1" thickBot="1" x14ac:dyDescent="0.25">
      <c r="A910" s="119" t="str">
        <f>$A$75</f>
        <v>BOD</v>
      </c>
      <c r="B910" s="230" t="str">
        <f t="shared" si="68"/>
        <v xml:space="preserve">      -</v>
      </c>
      <c r="C910" s="293"/>
      <c r="D910" s="232"/>
      <c r="E910" s="294" t="str">
        <f>'Monitoring Data'!CS43</f>
        <v xml:space="preserve">      -</v>
      </c>
      <c r="F910" s="177" t="str">
        <f t="shared" si="70"/>
        <v xml:space="preserve">      -</v>
      </c>
      <c r="G910" s="253">
        <f t="shared" si="71"/>
        <v>0</v>
      </c>
      <c r="H910" s="294" t="str">
        <f>'Monitoring Data'!CT43</f>
        <v xml:space="preserve">      -</v>
      </c>
      <c r="I910" s="177" t="str">
        <f t="shared" si="72"/>
        <v xml:space="preserve">      -</v>
      </c>
      <c r="J910" s="253">
        <f t="shared" si="73"/>
        <v>0</v>
      </c>
      <c r="K910" s="253" t="str">
        <f t="shared" si="69"/>
        <v xml:space="preserve">      -</v>
      </c>
      <c r="L910" s="253" t="str">
        <f t="shared" si="74"/>
        <v xml:space="preserve">      -</v>
      </c>
      <c r="M910" s="273" t="str">
        <f t="shared" si="75"/>
        <v xml:space="preserve">      -</v>
      </c>
      <c r="N910" s="169"/>
    </row>
    <row r="911" spans="1:14" ht="15" customHeight="1" thickBot="1" x14ac:dyDescent="0.25">
      <c r="A911" s="119" t="str">
        <f>$A$76</f>
        <v>TSS</v>
      </c>
      <c r="B911" s="230" t="str">
        <f t="shared" si="68"/>
        <v xml:space="preserve">      -</v>
      </c>
      <c r="C911" s="293"/>
      <c r="D911" s="232"/>
      <c r="E911" s="294" t="str">
        <f>'Monitoring Data'!CZ43</f>
        <v xml:space="preserve">      -</v>
      </c>
      <c r="F911" s="177" t="str">
        <f t="shared" si="70"/>
        <v xml:space="preserve">      -</v>
      </c>
      <c r="G911" s="253">
        <f t="shared" si="71"/>
        <v>0</v>
      </c>
      <c r="H911" s="294" t="str">
        <f>'Monitoring Data'!DA43</f>
        <v xml:space="preserve">      -</v>
      </c>
      <c r="I911" s="177" t="str">
        <f t="shared" si="72"/>
        <v xml:space="preserve">      -</v>
      </c>
      <c r="J911" s="253">
        <f t="shared" si="73"/>
        <v>0</v>
      </c>
      <c r="K911" s="253" t="str">
        <f t="shared" si="69"/>
        <v xml:space="preserve">      -</v>
      </c>
      <c r="L911" s="253" t="str">
        <f t="shared" si="74"/>
        <v xml:space="preserve">      -</v>
      </c>
      <c r="M911" s="273" t="str">
        <f t="shared" si="75"/>
        <v xml:space="preserve">      -</v>
      </c>
      <c r="N911" s="169"/>
    </row>
    <row r="912" spans="1:14" ht="15" customHeight="1" thickBot="1" x14ac:dyDescent="0.25">
      <c r="A912" s="119" t="str">
        <f>$A$77</f>
        <v>Phosphorus (T)</v>
      </c>
      <c r="B912" s="230" t="str">
        <f t="shared" si="68"/>
        <v xml:space="preserve">      -</v>
      </c>
      <c r="C912" s="293"/>
      <c r="D912" s="232"/>
      <c r="E912" s="294" t="str">
        <f>'Monitoring Data'!DG43</f>
        <v xml:space="preserve">      -</v>
      </c>
      <c r="F912" s="177" t="str">
        <f t="shared" si="70"/>
        <v xml:space="preserve">      -</v>
      </c>
      <c r="G912" s="253">
        <f t="shared" si="71"/>
        <v>0</v>
      </c>
      <c r="H912" s="294" t="str">
        <f>'Monitoring Data'!DH43</f>
        <v xml:space="preserve">      -</v>
      </c>
      <c r="I912" s="177" t="str">
        <f t="shared" si="72"/>
        <v xml:space="preserve">      -</v>
      </c>
      <c r="J912" s="253">
        <f t="shared" si="73"/>
        <v>0</v>
      </c>
      <c r="K912" s="253" t="str">
        <f t="shared" si="69"/>
        <v xml:space="preserve">      -</v>
      </c>
      <c r="L912" s="253" t="str">
        <f t="shared" si="74"/>
        <v xml:space="preserve">      -</v>
      </c>
      <c r="M912" s="273" t="str">
        <f t="shared" si="75"/>
        <v xml:space="preserve">      -</v>
      </c>
      <c r="N912" s="169"/>
    </row>
    <row r="913" spans="1:14" ht="15" customHeight="1" thickBot="1" x14ac:dyDescent="0.25">
      <c r="A913" s="118" t="str">
        <f>$A$78</f>
        <v>Nitrogen (T)</v>
      </c>
      <c r="B913" s="230" t="str">
        <f t="shared" si="68"/>
        <v xml:space="preserve">      -</v>
      </c>
      <c r="C913" s="293"/>
      <c r="D913" s="232"/>
      <c r="E913" s="294" t="str">
        <f>'Monitoring Data'!DN43</f>
        <v xml:space="preserve">      -</v>
      </c>
      <c r="F913" s="177" t="str">
        <f t="shared" si="70"/>
        <v xml:space="preserve">      -</v>
      </c>
      <c r="G913" s="253">
        <f t="shared" si="71"/>
        <v>0</v>
      </c>
      <c r="H913" s="294" t="str">
        <f>'Monitoring Data'!DO43</f>
        <v xml:space="preserve">      -</v>
      </c>
      <c r="I913" s="177" t="str">
        <f t="shared" si="72"/>
        <v xml:space="preserve">      -</v>
      </c>
      <c r="J913" s="253">
        <f t="shared" si="73"/>
        <v>0</v>
      </c>
      <c r="K913" s="253" t="str">
        <f t="shared" si="69"/>
        <v xml:space="preserve">      -</v>
      </c>
      <c r="L913" s="253" t="str">
        <f>IF(OR(B913="      -",$C$34=0),"      -",(K913/(8.34*$C$34)))</f>
        <v xml:space="preserve">      -</v>
      </c>
      <c r="M913" s="273" t="str">
        <f t="shared" si="75"/>
        <v xml:space="preserve">      -</v>
      </c>
      <c r="N913" s="169"/>
    </row>
    <row r="914" spans="1:14" ht="15" customHeight="1" thickBot="1" x14ac:dyDescent="0.25">
      <c r="A914" s="118" t="str">
        <f>$A$79</f>
        <v>Beryllium</v>
      </c>
      <c r="B914" s="230" t="str">
        <f t="shared" si="68"/>
        <v xml:space="preserve">      -</v>
      </c>
      <c r="C914" s="293"/>
      <c r="D914" s="232"/>
      <c r="E914" s="294" t="str">
        <f>'Monitoring Data'!DU43</f>
        <v xml:space="preserve">      -</v>
      </c>
      <c r="F914" s="177" t="str">
        <f t="shared" si="70"/>
        <v xml:space="preserve">      -</v>
      </c>
      <c r="G914" s="253">
        <f t="shared" si="71"/>
        <v>0</v>
      </c>
      <c r="H914" s="294" t="str">
        <f>'Monitoring Data'!DV43</f>
        <v xml:space="preserve">      -</v>
      </c>
      <c r="I914" s="177" t="str">
        <f t="shared" si="72"/>
        <v xml:space="preserve">      -</v>
      </c>
      <c r="J914" s="253">
        <f t="shared" si="73"/>
        <v>0</v>
      </c>
      <c r="K914" s="253" t="str">
        <f t="shared" si="69"/>
        <v xml:space="preserve">      -</v>
      </c>
      <c r="L914" s="253" t="str">
        <f t="shared" si="74"/>
        <v xml:space="preserve">      -</v>
      </c>
      <c r="M914" s="273" t="str">
        <f t="shared" si="75"/>
        <v xml:space="preserve">      -</v>
      </c>
      <c r="N914" s="169"/>
    </row>
    <row r="915" spans="1:14" ht="15" customHeight="1" thickBot="1" x14ac:dyDescent="0.25">
      <c r="A915" s="118" t="str">
        <f>IF($A$80="","",$A$80)</f>
        <v/>
      </c>
      <c r="B915" s="230" t="str">
        <f>F863</f>
        <v xml:space="preserve">      -</v>
      </c>
      <c r="C915" s="293"/>
      <c r="D915" s="232"/>
      <c r="E915" s="294" t="str">
        <f>'Monitoring Data'!EB43</f>
        <v xml:space="preserve">      -</v>
      </c>
      <c r="F915" s="177" t="str">
        <f t="shared" si="70"/>
        <v xml:space="preserve">      -</v>
      </c>
      <c r="G915" s="253">
        <f t="shared" si="71"/>
        <v>0</v>
      </c>
      <c r="H915" s="294" t="str">
        <f>'Monitoring Data'!EC43</f>
        <v xml:space="preserve">      -</v>
      </c>
      <c r="I915" s="177" t="str">
        <f t="shared" si="72"/>
        <v xml:space="preserve">      -</v>
      </c>
      <c r="J915" s="253">
        <f t="shared" si="73"/>
        <v>0</v>
      </c>
      <c r="K915" s="253" t="str">
        <f t="shared" si="69"/>
        <v xml:space="preserve">      -</v>
      </c>
      <c r="L915" s="253" t="str">
        <f t="shared" si="74"/>
        <v xml:space="preserve">      -</v>
      </c>
      <c r="M915" s="273" t="str">
        <f t="shared" si="75"/>
        <v xml:space="preserve">      -</v>
      </c>
      <c r="N915" s="169"/>
    </row>
    <row r="916" spans="1:14" ht="15" customHeight="1" thickBot="1" x14ac:dyDescent="0.25">
      <c r="A916" s="118" t="str">
        <f>IF($A$81="","",$A$81)</f>
        <v/>
      </c>
      <c r="B916" s="230" t="str">
        <f t="shared" si="68"/>
        <v xml:space="preserve">      -</v>
      </c>
      <c r="C916" s="293"/>
      <c r="D916" s="232"/>
      <c r="E916" s="294" t="str">
        <f>'Monitoring Data'!EI43</f>
        <v xml:space="preserve">      -</v>
      </c>
      <c r="F916" s="177" t="str">
        <f t="shared" si="70"/>
        <v xml:space="preserve">      -</v>
      </c>
      <c r="G916" s="253">
        <f t="shared" si="71"/>
        <v>0</v>
      </c>
      <c r="H916" s="294" t="str">
        <f>'Monitoring Data'!EJ43</f>
        <v xml:space="preserve">      -</v>
      </c>
      <c r="I916" s="177" t="str">
        <f t="shared" si="72"/>
        <v xml:space="preserve">      -</v>
      </c>
      <c r="J916" s="253">
        <f t="shared" si="73"/>
        <v>0</v>
      </c>
      <c r="K916" s="253" t="str">
        <f t="shared" si="69"/>
        <v xml:space="preserve">      -</v>
      </c>
      <c r="L916" s="253" t="str">
        <f t="shared" si="74"/>
        <v xml:space="preserve">      -</v>
      </c>
      <c r="M916" s="273" t="str">
        <f t="shared" si="75"/>
        <v xml:space="preserve">      -</v>
      </c>
      <c r="N916" s="169"/>
    </row>
    <row r="917" spans="1:14" ht="15" customHeight="1" thickBot="1" x14ac:dyDescent="0.25">
      <c r="A917" s="118" t="str">
        <f>IF($A$82="","",$A$82)</f>
        <v/>
      </c>
      <c r="B917" s="230" t="str">
        <f t="shared" si="68"/>
        <v xml:space="preserve">      -</v>
      </c>
      <c r="C917" s="293"/>
      <c r="D917" s="232"/>
      <c r="E917" s="294" t="str">
        <f>'Monitoring Data'!EP43</f>
        <v xml:space="preserve">      -</v>
      </c>
      <c r="F917" s="177" t="str">
        <f t="shared" si="70"/>
        <v xml:space="preserve">      -</v>
      </c>
      <c r="G917" s="253">
        <f t="shared" si="71"/>
        <v>0</v>
      </c>
      <c r="H917" s="294" t="str">
        <f>'Monitoring Data'!EQ43</f>
        <v xml:space="preserve">      -</v>
      </c>
      <c r="I917" s="177" t="str">
        <f t="shared" si="72"/>
        <v xml:space="preserve">      -</v>
      </c>
      <c r="J917" s="253">
        <f t="shared" si="73"/>
        <v>0</v>
      </c>
      <c r="K917" s="253" t="str">
        <f t="shared" si="69"/>
        <v xml:space="preserve">      -</v>
      </c>
      <c r="L917" s="253" t="str">
        <f t="shared" si="74"/>
        <v xml:space="preserve">      -</v>
      </c>
      <c r="M917" s="273" t="str">
        <f t="shared" si="75"/>
        <v xml:space="preserve">      -</v>
      </c>
      <c r="N917" s="169"/>
    </row>
    <row r="918" spans="1:14" ht="15" customHeight="1" thickBot="1" x14ac:dyDescent="0.25">
      <c r="A918" s="118" t="str">
        <f>IF($A$83="","",$A$83)</f>
        <v/>
      </c>
      <c r="B918" s="230" t="str">
        <f t="shared" si="68"/>
        <v xml:space="preserve">      -</v>
      </c>
      <c r="C918" s="293"/>
      <c r="D918" s="232"/>
      <c r="E918" s="294" t="str">
        <f>'Monitoring Data'!EW43</f>
        <v xml:space="preserve">      -</v>
      </c>
      <c r="F918" s="177" t="str">
        <f t="shared" si="70"/>
        <v xml:space="preserve">      -</v>
      </c>
      <c r="G918" s="253">
        <f t="shared" si="71"/>
        <v>0</v>
      </c>
      <c r="H918" s="294" t="str">
        <f>'Monitoring Data'!EX43</f>
        <v xml:space="preserve">      -</v>
      </c>
      <c r="I918" s="177" t="str">
        <f t="shared" si="72"/>
        <v xml:space="preserve">      -</v>
      </c>
      <c r="J918" s="253">
        <f t="shared" si="73"/>
        <v>0</v>
      </c>
      <c r="K918" s="253" t="str">
        <f t="shared" si="69"/>
        <v xml:space="preserve">      -</v>
      </c>
      <c r="L918" s="253" t="str">
        <f t="shared" si="74"/>
        <v xml:space="preserve">      -</v>
      </c>
      <c r="M918" s="273" t="str">
        <f t="shared" si="75"/>
        <v xml:space="preserve">      -</v>
      </c>
      <c r="N918" s="169"/>
    </row>
    <row r="919" spans="1:14" ht="15" customHeight="1" thickBot="1" x14ac:dyDescent="0.25">
      <c r="A919" s="118" t="str">
        <f>IF($A$84="","",$A$84)</f>
        <v/>
      </c>
      <c r="B919" s="230" t="str">
        <f t="shared" si="68"/>
        <v xml:space="preserve">      -</v>
      </c>
      <c r="C919" s="293"/>
      <c r="D919" s="232"/>
      <c r="E919" s="294" t="str">
        <f>'Monitoring Data'!FD43</f>
        <v xml:space="preserve">      -</v>
      </c>
      <c r="F919" s="177" t="str">
        <f t="shared" si="70"/>
        <v xml:space="preserve">      -</v>
      </c>
      <c r="G919" s="253">
        <f t="shared" si="71"/>
        <v>0</v>
      </c>
      <c r="H919" s="294" t="str">
        <f>'Monitoring Data'!FE43</f>
        <v xml:space="preserve">      -</v>
      </c>
      <c r="I919" s="177" t="str">
        <f t="shared" si="72"/>
        <v xml:space="preserve">      -</v>
      </c>
      <c r="J919" s="253">
        <f t="shared" si="73"/>
        <v>0</v>
      </c>
      <c r="K919" s="253" t="str">
        <f t="shared" si="69"/>
        <v xml:space="preserve">      -</v>
      </c>
      <c r="L919" s="253" t="str">
        <f t="shared" si="74"/>
        <v xml:space="preserve">      -</v>
      </c>
      <c r="M919" s="273" t="str">
        <f t="shared" si="75"/>
        <v xml:space="preserve">      -</v>
      </c>
      <c r="N919" s="169"/>
    </row>
    <row r="920" spans="1:14" ht="15" customHeight="1" thickBot="1" x14ac:dyDescent="0.25">
      <c r="A920" s="118" t="str">
        <f>IF($A$85="","",$A$85)</f>
        <v/>
      </c>
      <c r="B920" s="230" t="str">
        <f t="shared" si="68"/>
        <v xml:space="preserve">      -</v>
      </c>
      <c r="C920" s="293"/>
      <c r="D920" s="232"/>
      <c r="E920" s="294" t="str">
        <f>'Monitoring Data'!FK43</f>
        <v xml:space="preserve">      -</v>
      </c>
      <c r="F920" s="177" t="str">
        <f t="shared" si="70"/>
        <v xml:space="preserve">      -</v>
      </c>
      <c r="G920" s="253">
        <f t="shared" si="71"/>
        <v>0</v>
      </c>
      <c r="H920" s="294" t="str">
        <f>'Monitoring Data'!FL43</f>
        <v xml:space="preserve">      -</v>
      </c>
      <c r="I920" s="177" t="str">
        <f t="shared" si="72"/>
        <v xml:space="preserve">      -</v>
      </c>
      <c r="J920" s="253">
        <f t="shared" si="73"/>
        <v>0</v>
      </c>
      <c r="K920" s="253" t="str">
        <f t="shared" si="69"/>
        <v xml:space="preserve">      -</v>
      </c>
      <c r="L920" s="253" t="str">
        <f t="shared" si="74"/>
        <v xml:space="preserve">      -</v>
      </c>
      <c r="M920" s="273" t="str">
        <f t="shared" si="75"/>
        <v xml:space="preserve">      -</v>
      </c>
      <c r="N920" s="169"/>
    </row>
    <row r="921" spans="1:14" ht="15" customHeight="1" thickBot="1" x14ac:dyDescent="0.25">
      <c r="A921" s="118" t="str">
        <f>IF($A$86="","",$A$86)</f>
        <v/>
      </c>
      <c r="B921" s="230" t="str">
        <f t="shared" si="68"/>
        <v xml:space="preserve">      -</v>
      </c>
      <c r="C921" s="293"/>
      <c r="D921" s="232"/>
      <c r="E921" s="294" t="str">
        <f>'Monitoring Data'!FR43</f>
        <v xml:space="preserve">      -</v>
      </c>
      <c r="F921" s="177" t="str">
        <f t="shared" si="70"/>
        <v xml:space="preserve">      -</v>
      </c>
      <c r="G921" s="253">
        <f t="shared" si="71"/>
        <v>0</v>
      </c>
      <c r="H921" s="294" t="str">
        <f>'Monitoring Data'!FS43</f>
        <v xml:space="preserve">      -</v>
      </c>
      <c r="I921" s="177" t="str">
        <f t="shared" si="72"/>
        <v xml:space="preserve">      -</v>
      </c>
      <c r="J921" s="253">
        <f t="shared" si="73"/>
        <v>0</v>
      </c>
      <c r="K921" s="253" t="str">
        <f t="shared" si="69"/>
        <v xml:space="preserve">      -</v>
      </c>
      <c r="L921" s="253" t="str">
        <f t="shared" si="74"/>
        <v xml:space="preserve">      -</v>
      </c>
      <c r="M921" s="273" t="str">
        <f t="shared" si="75"/>
        <v xml:space="preserve">      -</v>
      </c>
      <c r="N921" s="169"/>
    </row>
    <row r="922" spans="1:14" ht="15" customHeight="1" thickBot="1" x14ac:dyDescent="0.25">
      <c r="A922" s="118" t="str">
        <f>IF($A$87="","",$A$87)</f>
        <v/>
      </c>
      <c r="B922" s="230" t="str">
        <f t="shared" si="68"/>
        <v xml:space="preserve">      -</v>
      </c>
      <c r="C922" s="293"/>
      <c r="D922" s="232"/>
      <c r="E922" s="294" t="str">
        <f>'Monitoring Data'!FY43</f>
        <v xml:space="preserve">      -</v>
      </c>
      <c r="F922" s="177" t="str">
        <f t="shared" si="70"/>
        <v xml:space="preserve">      -</v>
      </c>
      <c r="G922" s="253">
        <f t="shared" si="71"/>
        <v>0</v>
      </c>
      <c r="H922" s="294" t="str">
        <f>'Monitoring Data'!FZ43</f>
        <v xml:space="preserve">      -</v>
      </c>
      <c r="I922" s="177" t="str">
        <f t="shared" si="72"/>
        <v xml:space="preserve">      -</v>
      </c>
      <c r="J922" s="253">
        <f t="shared" si="73"/>
        <v>0</v>
      </c>
      <c r="K922" s="253" t="str">
        <f t="shared" si="69"/>
        <v xml:space="preserve">      -</v>
      </c>
      <c r="L922" s="253" t="str">
        <f t="shared" si="74"/>
        <v xml:space="preserve">      -</v>
      </c>
      <c r="M922" s="273" t="str">
        <f t="shared" si="75"/>
        <v xml:space="preserve">      -</v>
      </c>
      <c r="N922" s="169"/>
    </row>
    <row r="923" spans="1:14" ht="15" customHeight="1" thickBot="1" x14ac:dyDescent="0.25">
      <c r="A923" s="118" t="str">
        <f>IF($A$88="","",$A$88)</f>
        <v/>
      </c>
      <c r="B923" s="230" t="str">
        <f t="shared" si="68"/>
        <v xml:space="preserve">      -</v>
      </c>
      <c r="C923" s="293"/>
      <c r="D923" s="232"/>
      <c r="E923" s="294" t="str">
        <f>'Monitoring Data'!GF43</f>
        <v xml:space="preserve">      -</v>
      </c>
      <c r="F923" s="177" t="str">
        <f t="shared" si="70"/>
        <v xml:space="preserve">      -</v>
      </c>
      <c r="G923" s="253">
        <f t="shared" si="71"/>
        <v>0</v>
      </c>
      <c r="H923" s="294" t="str">
        <f>'Monitoring Data'!GG43</f>
        <v xml:space="preserve">      -</v>
      </c>
      <c r="I923" s="177" t="str">
        <f t="shared" si="72"/>
        <v xml:space="preserve">      -</v>
      </c>
      <c r="J923" s="253">
        <f t="shared" si="73"/>
        <v>0</v>
      </c>
      <c r="K923" s="253" t="str">
        <f t="shared" si="69"/>
        <v xml:space="preserve">      -</v>
      </c>
      <c r="L923" s="253" t="str">
        <f t="shared" si="74"/>
        <v xml:space="preserve">      -</v>
      </c>
      <c r="M923" s="273" t="str">
        <f t="shared" si="75"/>
        <v xml:space="preserve">      -</v>
      </c>
      <c r="N923" s="169"/>
    </row>
    <row r="924" spans="1:14" ht="15" customHeight="1" thickBot="1" x14ac:dyDescent="0.25">
      <c r="A924" s="118" t="str">
        <f>IF($A$89="","",$A$89)</f>
        <v/>
      </c>
      <c r="B924" s="230" t="str">
        <f t="shared" si="68"/>
        <v xml:space="preserve">      -</v>
      </c>
      <c r="C924" s="293"/>
      <c r="D924" s="232"/>
      <c r="E924" s="294" t="str">
        <f>'Monitoring Data'!GM43</f>
        <v xml:space="preserve">      -</v>
      </c>
      <c r="F924" s="177" t="str">
        <f t="shared" si="70"/>
        <v xml:space="preserve">      -</v>
      </c>
      <c r="G924" s="253">
        <f t="shared" si="71"/>
        <v>0</v>
      </c>
      <c r="H924" s="294" t="str">
        <f>'Monitoring Data'!GN43</f>
        <v xml:space="preserve">      -</v>
      </c>
      <c r="I924" s="177" t="str">
        <f t="shared" si="72"/>
        <v xml:space="preserve">      -</v>
      </c>
      <c r="J924" s="253">
        <f t="shared" si="73"/>
        <v>0</v>
      </c>
      <c r="K924" s="253" t="str">
        <f t="shared" si="69"/>
        <v xml:space="preserve">      -</v>
      </c>
      <c r="L924" s="253" t="str">
        <f t="shared" si="74"/>
        <v xml:space="preserve">      -</v>
      </c>
      <c r="M924" s="273" t="str">
        <f t="shared" si="75"/>
        <v xml:space="preserve">      -</v>
      </c>
      <c r="N924" s="169"/>
    </row>
    <row r="925" spans="1:14" ht="15" customHeight="1" thickBot="1" x14ac:dyDescent="0.25">
      <c r="A925" s="118" t="str">
        <f>IF($A$90="","",$A$90)</f>
        <v/>
      </c>
      <c r="B925" s="230" t="str">
        <f t="shared" si="68"/>
        <v xml:space="preserve">      -</v>
      </c>
      <c r="C925" s="293"/>
      <c r="D925" s="232"/>
      <c r="E925" s="294" t="str">
        <f>'Monitoring Data'!GT43</f>
        <v xml:space="preserve">      -</v>
      </c>
      <c r="F925" s="177" t="str">
        <f t="shared" si="70"/>
        <v xml:space="preserve">      -</v>
      </c>
      <c r="G925" s="253">
        <f t="shared" si="71"/>
        <v>0</v>
      </c>
      <c r="H925" s="294" t="str">
        <f>'Monitoring Data'!GU43</f>
        <v xml:space="preserve">      -</v>
      </c>
      <c r="I925" s="177" t="str">
        <f t="shared" si="72"/>
        <v xml:space="preserve">      -</v>
      </c>
      <c r="J925" s="253">
        <f t="shared" si="73"/>
        <v>0</v>
      </c>
      <c r="K925" s="253" t="str">
        <f t="shared" si="69"/>
        <v xml:space="preserve">      -</v>
      </c>
      <c r="L925" s="253" t="str">
        <f t="shared" si="74"/>
        <v xml:space="preserve">      -</v>
      </c>
      <c r="M925" s="273" t="str">
        <f t="shared" si="75"/>
        <v xml:space="preserve">      -</v>
      </c>
      <c r="N925" s="169"/>
    </row>
    <row r="926" spans="1:14" ht="15" customHeight="1" thickBot="1" x14ac:dyDescent="0.25">
      <c r="A926" s="118" t="str">
        <f>IF($A$91="","",$A$91)</f>
        <v/>
      </c>
      <c r="B926" s="230" t="str">
        <f t="shared" si="68"/>
        <v xml:space="preserve">      -</v>
      </c>
      <c r="C926" s="293"/>
      <c r="D926" s="232"/>
      <c r="E926" s="294" t="str">
        <f>'Monitoring Data'!HA43</f>
        <v xml:space="preserve">      -</v>
      </c>
      <c r="F926" s="177" t="str">
        <f t="shared" si="70"/>
        <v xml:space="preserve">      -</v>
      </c>
      <c r="G926" s="253">
        <f t="shared" si="71"/>
        <v>0</v>
      </c>
      <c r="H926" s="294" t="str">
        <f>'Monitoring Data'!HB43</f>
        <v xml:space="preserve">      -</v>
      </c>
      <c r="I926" s="177" t="str">
        <f t="shared" si="72"/>
        <v xml:space="preserve">      -</v>
      </c>
      <c r="J926" s="253">
        <f t="shared" si="73"/>
        <v>0</v>
      </c>
      <c r="K926" s="253" t="str">
        <f t="shared" si="69"/>
        <v xml:space="preserve">      -</v>
      </c>
      <c r="L926" s="253" t="str">
        <f t="shared" si="74"/>
        <v xml:space="preserve">      -</v>
      </c>
      <c r="M926" s="273" t="str">
        <f t="shared" si="75"/>
        <v xml:space="preserve">      -</v>
      </c>
      <c r="N926" s="169"/>
    </row>
    <row r="927" spans="1:14" ht="15" customHeight="1" thickBot="1" x14ac:dyDescent="0.25">
      <c r="A927" s="118" t="str">
        <f>IF($A$92="","",$A$92)</f>
        <v/>
      </c>
      <c r="B927" s="230" t="str">
        <f t="shared" si="68"/>
        <v xml:space="preserve">      -</v>
      </c>
      <c r="C927" s="293"/>
      <c r="D927" s="232"/>
      <c r="E927" s="294" t="str">
        <f>'Monitoring Data'!HH43</f>
        <v xml:space="preserve">      -</v>
      </c>
      <c r="F927" s="177" t="str">
        <f t="shared" si="70"/>
        <v xml:space="preserve">      -</v>
      </c>
      <c r="G927" s="253">
        <f t="shared" si="71"/>
        <v>0</v>
      </c>
      <c r="H927" s="294" t="str">
        <f>'Monitoring Data'!HI43</f>
        <v xml:space="preserve">      -</v>
      </c>
      <c r="I927" s="177" t="str">
        <f t="shared" si="72"/>
        <v xml:space="preserve">      -</v>
      </c>
      <c r="J927" s="253">
        <f t="shared" si="73"/>
        <v>0</v>
      </c>
      <c r="K927" s="253" t="str">
        <f t="shared" si="69"/>
        <v xml:space="preserve">      -</v>
      </c>
      <c r="L927" s="253" t="str">
        <f t="shared" si="74"/>
        <v xml:space="preserve">      -</v>
      </c>
      <c r="M927" s="273" t="str">
        <f t="shared" si="75"/>
        <v xml:space="preserve">      -</v>
      </c>
      <c r="N927" s="169"/>
    </row>
    <row r="928" spans="1:14" ht="15" customHeight="1" thickBot="1" x14ac:dyDescent="0.25">
      <c r="A928" s="118" t="str">
        <f>IF($A$93="","",$A$93)</f>
        <v/>
      </c>
      <c r="B928" s="230" t="str">
        <f t="shared" si="68"/>
        <v xml:space="preserve">      -</v>
      </c>
      <c r="C928" s="293"/>
      <c r="D928" s="232"/>
      <c r="E928" s="294" t="str">
        <f>'Monitoring Data'!HO43</f>
        <v xml:space="preserve">      -</v>
      </c>
      <c r="F928" s="177" t="str">
        <f t="shared" si="70"/>
        <v xml:space="preserve">      -</v>
      </c>
      <c r="G928" s="253">
        <f t="shared" si="71"/>
        <v>0</v>
      </c>
      <c r="H928" s="294" t="str">
        <f>'Monitoring Data'!HP43</f>
        <v xml:space="preserve">      -</v>
      </c>
      <c r="I928" s="177" t="str">
        <f t="shared" si="72"/>
        <v xml:space="preserve">      -</v>
      </c>
      <c r="J928" s="253">
        <f t="shared" si="73"/>
        <v>0</v>
      </c>
      <c r="K928" s="253" t="str">
        <f t="shared" si="69"/>
        <v xml:space="preserve">      -</v>
      </c>
      <c r="L928" s="253" t="str">
        <f t="shared" si="74"/>
        <v xml:space="preserve">      -</v>
      </c>
      <c r="M928" s="273" t="str">
        <f t="shared" si="75"/>
        <v xml:space="preserve">      -</v>
      </c>
      <c r="N928" s="169"/>
    </row>
    <row r="929" spans="1:14" ht="15" customHeight="1" thickBot="1" x14ac:dyDescent="0.25">
      <c r="A929" s="118" t="str">
        <f>IF($A$94="","",$A$94)</f>
        <v/>
      </c>
      <c r="B929" s="230" t="str">
        <f t="shared" si="68"/>
        <v xml:space="preserve">      -</v>
      </c>
      <c r="C929" s="293"/>
      <c r="D929" s="232"/>
      <c r="E929" s="294" t="str">
        <f>'Monitoring Data'!HV43</f>
        <v xml:space="preserve">      -</v>
      </c>
      <c r="F929" s="177" t="str">
        <f t="shared" si="70"/>
        <v xml:space="preserve">      -</v>
      </c>
      <c r="G929" s="253">
        <f t="shared" si="71"/>
        <v>0</v>
      </c>
      <c r="H929" s="294" t="str">
        <f>'Monitoring Data'!HW43</f>
        <v xml:space="preserve">      -</v>
      </c>
      <c r="I929" s="177" t="str">
        <f t="shared" si="72"/>
        <v xml:space="preserve">      -</v>
      </c>
      <c r="J929" s="253">
        <f t="shared" si="73"/>
        <v>0</v>
      </c>
      <c r="K929" s="253" t="str">
        <f t="shared" si="69"/>
        <v xml:space="preserve">      -</v>
      </c>
      <c r="L929" s="253" t="str">
        <f t="shared" si="74"/>
        <v xml:space="preserve">      -</v>
      </c>
      <c r="M929" s="273" t="str">
        <f t="shared" si="75"/>
        <v xml:space="preserve">      -</v>
      </c>
      <c r="N929" s="169"/>
    </row>
    <row r="930" spans="1:14" ht="15" customHeight="1" thickBot="1" x14ac:dyDescent="0.25">
      <c r="A930" s="118" t="str">
        <f>IF($A$95="","",$A$95)</f>
        <v/>
      </c>
      <c r="B930" s="230" t="str">
        <f t="shared" si="68"/>
        <v xml:space="preserve">      -</v>
      </c>
      <c r="C930" s="293"/>
      <c r="D930" s="232"/>
      <c r="E930" s="294" t="str">
        <f>'Monitoring Data'!IC43</f>
        <v xml:space="preserve">      -</v>
      </c>
      <c r="F930" s="177" t="str">
        <f t="shared" si="70"/>
        <v xml:space="preserve">      -</v>
      </c>
      <c r="G930" s="253">
        <f t="shared" si="71"/>
        <v>0</v>
      </c>
      <c r="H930" s="294" t="str">
        <f>'Monitoring Data'!ID43</f>
        <v xml:space="preserve">      -</v>
      </c>
      <c r="I930" s="177" t="str">
        <f t="shared" si="72"/>
        <v xml:space="preserve">      -</v>
      </c>
      <c r="J930" s="253">
        <f t="shared" si="73"/>
        <v>0</v>
      </c>
      <c r="K930" s="253" t="str">
        <f t="shared" si="69"/>
        <v xml:space="preserve">      -</v>
      </c>
      <c r="L930" s="253" t="str">
        <f t="shared" si="74"/>
        <v xml:space="preserve">      -</v>
      </c>
      <c r="M930" s="273" t="str">
        <f t="shared" si="75"/>
        <v xml:space="preserve">      -</v>
      </c>
      <c r="N930" s="169"/>
    </row>
    <row r="931" spans="1:14" ht="15" customHeight="1" thickBot="1" x14ac:dyDescent="0.25">
      <c r="A931" s="118" t="str">
        <f>IF($A$96="","",$A$96)</f>
        <v/>
      </c>
      <c r="B931" s="230" t="str">
        <f t="shared" si="68"/>
        <v xml:space="preserve">      -</v>
      </c>
      <c r="C931" s="293"/>
      <c r="D931" s="232"/>
      <c r="E931" s="294" t="str">
        <f>'Monitoring Data'!IJ43</f>
        <v xml:space="preserve">      -</v>
      </c>
      <c r="F931" s="177" t="str">
        <f t="shared" si="70"/>
        <v xml:space="preserve">      -</v>
      </c>
      <c r="G931" s="253">
        <f t="shared" si="71"/>
        <v>0</v>
      </c>
      <c r="H931" s="294" t="str">
        <f>'Monitoring Data'!IK43</f>
        <v xml:space="preserve">      -</v>
      </c>
      <c r="I931" s="177" t="str">
        <f t="shared" si="72"/>
        <v xml:space="preserve">      -</v>
      </c>
      <c r="J931" s="253">
        <f t="shared" si="73"/>
        <v>0</v>
      </c>
      <c r="K931" s="253" t="str">
        <f t="shared" si="69"/>
        <v xml:space="preserve">      -</v>
      </c>
      <c r="L931" s="253" t="str">
        <f t="shared" si="74"/>
        <v xml:space="preserve">      -</v>
      </c>
      <c r="M931" s="273" t="str">
        <f t="shared" si="75"/>
        <v xml:space="preserve">      -</v>
      </c>
      <c r="N931" s="169"/>
    </row>
    <row r="932" spans="1:14" ht="15" customHeight="1" thickBot="1" x14ac:dyDescent="0.25">
      <c r="A932" s="118" t="str">
        <f>IF($A$97="","",$A$97)</f>
        <v/>
      </c>
      <c r="B932" s="230" t="str">
        <f t="shared" si="68"/>
        <v xml:space="preserve">      -</v>
      </c>
      <c r="C932" s="293"/>
      <c r="D932" s="232"/>
      <c r="E932" s="294" t="str">
        <f>'Monitoring Data'!IQ43</f>
        <v xml:space="preserve">      -</v>
      </c>
      <c r="F932" s="177" t="str">
        <f t="shared" si="70"/>
        <v xml:space="preserve">      -</v>
      </c>
      <c r="G932" s="253">
        <f t="shared" si="71"/>
        <v>0</v>
      </c>
      <c r="H932" s="294" t="str">
        <f>'Monitoring Data'!IR43</f>
        <v xml:space="preserve">      -</v>
      </c>
      <c r="I932" s="177" t="str">
        <f t="shared" si="72"/>
        <v xml:space="preserve">      -</v>
      </c>
      <c r="J932" s="253">
        <f t="shared" si="73"/>
        <v>0</v>
      </c>
      <c r="K932" s="253" t="str">
        <f t="shared" si="69"/>
        <v xml:space="preserve">      -</v>
      </c>
      <c r="L932" s="253" t="str">
        <f t="shared" si="74"/>
        <v xml:space="preserve">      -</v>
      </c>
      <c r="M932" s="273" t="str">
        <f t="shared" si="75"/>
        <v xml:space="preserve">      -</v>
      </c>
      <c r="N932" s="169"/>
    </row>
    <row r="933" spans="1:14" ht="15" customHeight="1" thickBot="1" x14ac:dyDescent="0.25">
      <c r="A933" s="177" t="str">
        <f>IF($A$98="","",$A$98)</f>
        <v/>
      </c>
      <c r="B933" s="240" t="str">
        <f t="shared" si="68"/>
        <v xml:space="preserve">      -</v>
      </c>
      <c r="C933" s="293"/>
      <c r="D933" s="232"/>
      <c r="E933" s="294" t="str">
        <f>'Monitoring Data'!IX43</f>
        <v xml:space="preserve">      -</v>
      </c>
      <c r="F933" s="177" t="str">
        <f t="shared" si="70"/>
        <v xml:space="preserve">      -</v>
      </c>
      <c r="G933" s="253">
        <f t="shared" si="71"/>
        <v>0</v>
      </c>
      <c r="H933" s="294" t="str">
        <f>'Monitoring Data'!IY43</f>
        <v xml:space="preserve">      -</v>
      </c>
      <c r="I933" s="177" t="str">
        <f t="shared" si="72"/>
        <v xml:space="preserve">      -</v>
      </c>
      <c r="J933" s="253">
        <f t="shared" si="73"/>
        <v>0</v>
      </c>
      <c r="K933" s="253" t="str">
        <f t="shared" si="69"/>
        <v xml:space="preserve">      -</v>
      </c>
      <c r="L933" s="214" t="str">
        <f t="shared" si="74"/>
        <v xml:space="preserve">      -</v>
      </c>
      <c r="M933" s="273" t="str">
        <f t="shared" si="75"/>
        <v xml:space="preserve">      -</v>
      </c>
      <c r="N933" s="169"/>
    </row>
    <row r="934" spans="1:14" ht="15" customHeight="1" x14ac:dyDescent="0.2">
      <c r="C934" s="167"/>
      <c r="D934" s="167"/>
      <c r="E934" s="167"/>
      <c r="F934" s="167"/>
      <c r="G934" s="167"/>
      <c r="H934" s="167"/>
      <c r="I934" s="196" t="s">
        <v>6</v>
      </c>
      <c r="J934" s="167"/>
      <c r="K934" s="167"/>
    </row>
    <row r="935" spans="1:14" ht="15" customHeight="1" x14ac:dyDescent="0.2">
      <c r="A935" s="163" t="s">
        <v>221</v>
      </c>
      <c r="B935" s="159" t="s">
        <v>329</v>
      </c>
      <c r="C935" s="150"/>
      <c r="D935" s="150"/>
      <c r="E935" s="150"/>
      <c r="F935" s="150"/>
      <c r="G935" s="150"/>
      <c r="H935" s="150"/>
      <c r="I935" s="283"/>
      <c r="J935" s="150"/>
      <c r="K935" s="150"/>
    </row>
    <row r="936" spans="1:14" ht="15" customHeight="1" x14ac:dyDescent="0.2">
      <c r="A936" s="156" t="s">
        <v>23</v>
      </c>
      <c r="B936" s="156" t="s">
        <v>216</v>
      </c>
      <c r="C936" s="150"/>
      <c r="D936" s="150"/>
      <c r="E936" s="150"/>
      <c r="F936" s="150"/>
      <c r="G936" s="150"/>
      <c r="H936" s="150"/>
      <c r="I936" s="150"/>
      <c r="J936" s="150"/>
      <c r="K936" s="150"/>
      <c r="L936" s="283"/>
      <c r="M936" s="150"/>
      <c r="N936" s="150"/>
    </row>
    <row r="937" spans="1:14" ht="15" customHeight="1" x14ac:dyDescent="0.2">
      <c r="A937" s="156" t="s">
        <v>346</v>
      </c>
      <c r="B937" s="156" t="s">
        <v>347</v>
      </c>
      <c r="C937" s="150"/>
      <c r="D937" s="150"/>
      <c r="E937" s="150"/>
      <c r="F937" s="150"/>
      <c r="G937" s="150"/>
      <c r="H937" s="150"/>
      <c r="I937" s="150"/>
      <c r="J937" s="150"/>
      <c r="K937" s="150"/>
      <c r="L937" s="283"/>
      <c r="M937" s="150"/>
      <c r="N937" s="150"/>
    </row>
    <row r="938" spans="1:14" ht="15" customHeight="1" x14ac:dyDescent="0.2">
      <c r="A938" s="121" t="s">
        <v>716</v>
      </c>
      <c r="B938" s="184" t="s">
        <v>717</v>
      </c>
    </row>
    <row r="939" spans="1:14" ht="15" customHeight="1" x14ac:dyDescent="0.2">
      <c r="A939" s="150" t="s">
        <v>718</v>
      </c>
      <c r="B939" s="297" t="s">
        <v>719</v>
      </c>
    </row>
    <row r="940" spans="1:14" ht="15" customHeight="1" x14ac:dyDescent="0.2">
      <c r="A940" s="150" t="s">
        <v>720</v>
      </c>
      <c r="B940" s="297" t="s">
        <v>721</v>
      </c>
    </row>
    <row r="941" spans="1:14" ht="15" customHeight="1" x14ac:dyDescent="0.2">
      <c r="A941" s="121" t="s">
        <v>722</v>
      </c>
      <c r="B941" s="184" t="s">
        <v>723</v>
      </c>
    </row>
    <row r="942" spans="1:14" ht="15" customHeight="1" x14ac:dyDescent="0.2">
      <c r="A942" s="121" t="s">
        <v>724</v>
      </c>
      <c r="B942" s="184" t="s">
        <v>725</v>
      </c>
    </row>
    <row r="943" spans="1:14" ht="15" customHeight="1" x14ac:dyDescent="0.2">
      <c r="A943" s="163">
        <v>8.34</v>
      </c>
      <c r="B943" s="159" t="s">
        <v>39</v>
      </c>
    </row>
    <row r="944" spans="1:14" ht="15" customHeight="1" x14ac:dyDescent="0.2">
      <c r="A944" s="164" t="s">
        <v>483</v>
      </c>
      <c r="B944" s="184" t="s">
        <v>726</v>
      </c>
    </row>
    <row r="945" spans="1:6" ht="15" customHeight="1" x14ac:dyDescent="0.2">
      <c r="A945" s="164" t="s">
        <v>431</v>
      </c>
      <c r="B945" s="184" t="s">
        <v>727</v>
      </c>
    </row>
    <row r="946" spans="1:6" ht="15" customHeight="1" x14ac:dyDescent="0.2">
      <c r="A946" s="164" t="s">
        <v>484</v>
      </c>
      <c r="B946" s="184" t="s">
        <v>486</v>
      </c>
    </row>
    <row r="947" spans="1:6" ht="15" customHeight="1" x14ac:dyDescent="0.2">
      <c r="A947" s="121" t="s">
        <v>485</v>
      </c>
      <c r="B947" s="184" t="s">
        <v>487</v>
      </c>
    </row>
    <row r="948" spans="1:6" ht="15" customHeight="1" x14ac:dyDescent="0.2">
      <c r="A948" s="163" t="s">
        <v>220</v>
      </c>
      <c r="B948" s="159" t="s">
        <v>330</v>
      </c>
    </row>
    <row r="949" spans="1:6" ht="15" customHeight="1" x14ac:dyDescent="0.2">
      <c r="A949" s="163" t="s">
        <v>222</v>
      </c>
      <c r="B949" s="184" t="s">
        <v>728</v>
      </c>
    </row>
    <row r="950" spans="1:6" ht="15" customHeight="1" x14ac:dyDescent="0.2">
      <c r="A950" s="156" t="s">
        <v>22</v>
      </c>
      <c r="B950" s="156" t="s">
        <v>217</v>
      </c>
    </row>
    <row r="951" spans="1:6" ht="15" customHeight="1" x14ac:dyDescent="0.2">
      <c r="A951" s="163" t="s">
        <v>223</v>
      </c>
      <c r="B951" s="184" t="s">
        <v>224</v>
      </c>
    </row>
    <row r="952" spans="1:6" ht="15" customHeight="1" x14ac:dyDescent="0.2">
      <c r="A952" s="164" t="s">
        <v>27</v>
      </c>
      <c r="B952" s="184" t="s">
        <v>729</v>
      </c>
    </row>
    <row r="953" spans="1:6" ht="15" customHeight="1" x14ac:dyDescent="0.2">
      <c r="A953" s="163" t="s">
        <v>730</v>
      </c>
      <c r="B953" s="184" t="s">
        <v>731</v>
      </c>
    </row>
    <row r="954" spans="1:6" ht="15" customHeight="1" x14ac:dyDescent="0.2">
      <c r="B954" s="298" t="s">
        <v>732</v>
      </c>
    </row>
    <row r="955" spans="1:6" ht="15" customHeight="1" x14ac:dyDescent="0.2"/>
    <row r="956" spans="1:6" ht="15" customHeight="1" x14ac:dyDescent="0.2">
      <c r="B956" s="299" t="s">
        <v>352</v>
      </c>
    </row>
    <row r="957" spans="1:6" ht="15" customHeight="1" thickBot="1" x14ac:dyDescent="0.25">
      <c r="B957" s="299"/>
    </row>
    <row r="958" spans="1:6" ht="15" customHeight="1" x14ac:dyDescent="0.2">
      <c r="B958" s="299"/>
      <c r="E958" s="124" t="s">
        <v>378</v>
      </c>
      <c r="F958" s="124" t="s">
        <v>378</v>
      </c>
    </row>
    <row r="959" spans="1:6" ht="15" customHeight="1" thickBot="1" x14ac:dyDescent="0.25">
      <c r="B959" s="299"/>
      <c r="E959" s="128" t="s">
        <v>379</v>
      </c>
      <c r="F959" s="128" t="s">
        <v>380</v>
      </c>
    </row>
    <row r="960" spans="1:6" ht="15" customHeight="1" thickBot="1" x14ac:dyDescent="0.25">
      <c r="B960" s="299"/>
      <c r="E960" s="300"/>
      <c r="F960" s="131"/>
    </row>
    <row r="961" spans="1:10" ht="15" customHeight="1" x14ac:dyDescent="0.2">
      <c r="B961" s="299"/>
      <c r="E961" s="301"/>
      <c r="F961" s="301"/>
    </row>
    <row r="962" spans="1:10" ht="15" customHeight="1" thickBot="1" x14ac:dyDescent="0.25"/>
    <row r="963" spans="1:10" ht="15" customHeight="1" x14ac:dyDescent="0.2">
      <c r="A963" s="172"/>
      <c r="B963" s="124" t="s">
        <v>351</v>
      </c>
      <c r="C963" s="124" t="s">
        <v>354</v>
      </c>
      <c r="D963" s="124" t="s">
        <v>382</v>
      </c>
      <c r="E963" s="124" t="s">
        <v>348</v>
      </c>
      <c r="F963" s="124" t="s">
        <v>364</v>
      </c>
      <c r="G963" s="124"/>
      <c r="H963" s="168"/>
      <c r="I963" s="168"/>
      <c r="J963" s="302"/>
    </row>
    <row r="964" spans="1:10" ht="15" customHeight="1" x14ac:dyDescent="0.2">
      <c r="A964" s="175" t="s">
        <v>7</v>
      </c>
      <c r="B964" s="126" t="s">
        <v>353</v>
      </c>
      <c r="C964" s="126" t="s">
        <v>353</v>
      </c>
      <c r="D964" s="126" t="s">
        <v>383</v>
      </c>
      <c r="E964" s="126" t="s">
        <v>350</v>
      </c>
      <c r="F964" s="126" t="s">
        <v>350</v>
      </c>
      <c r="G964" s="126" t="s">
        <v>376</v>
      </c>
      <c r="H964" s="150"/>
      <c r="I964" s="150" t="s">
        <v>377</v>
      </c>
      <c r="J964" s="303"/>
    </row>
    <row r="965" spans="1:10" ht="15" customHeight="1" thickBot="1" x14ac:dyDescent="0.25">
      <c r="A965" s="169"/>
      <c r="B965" s="126" t="s">
        <v>48</v>
      </c>
      <c r="C965" s="126" t="s">
        <v>48</v>
      </c>
      <c r="D965" s="126" t="s">
        <v>68</v>
      </c>
      <c r="E965" s="126" t="s">
        <v>68</v>
      </c>
      <c r="F965" s="126" t="str">
        <f>IF($E$960&lt;&gt;0,"(lbs/d)","(mg/l)")</f>
        <v>(mg/l)</v>
      </c>
      <c r="G965" s="126"/>
      <c r="H965" s="150"/>
      <c r="I965" s="150"/>
      <c r="J965" s="303"/>
    </row>
    <row r="966" spans="1:10" ht="15" customHeight="1" thickBot="1" x14ac:dyDescent="0.25">
      <c r="A966" s="169"/>
      <c r="B966" s="128" t="s">
        <v>355</v>
      </c>
      <c r="C966" s="128" t="s">
        <v>220</v>
      </c>
      <c r="D966" s="128" t="s">
        <v>106</v>
      </c>
      <c r="E966" s="128" t="s">
        <v>356</v>
      </c>
      <c r="F966" s="128"/>
      <c r="G966" s="128"/>
      <c r="H966" s="304" t="s">
        <v>373</v>
      </c>
      <c r="I966" s="304" t="s">
        <v>374</v>
      </c>
      <c r="J966" s="304" t="s">
        <v>375</v>
      </c>
    </row>
    <row r="967" spans="1:10" ht="15" customHeight="1" thickBot="1" x14ac:dyDescent="0.25">
      <c r="A967" s="118" t="str">
        <f>$A$62</f>
        <v>Arsenic</v>
      </c>
      <c r="B967" s="305"/>
      <c r="C967" s="306" t="str">
        <f>IF(K897=0,"      -",K897)</f>
        <v xml:space="preserve">      -</v>
      </c>
      <c r="D967" s="306" t="str">
        <f>IF(L897=0,"      -",L897)</f>
        <v xml:space="preserve">      -</v>
      </c>
      <c r="E967" s="305"/>
      <c r="F967" s="305"/>
      <c r="G967" s="307" t="str">
        <f t="shared" ref="G967:G978" si="76">IF(AND(ISBLANK(F967),E967&lt;&gt;""),"Need Limit?",IF(C967="      -","",IF(AND(ISBLANK(F967),F1024&gt;80),"Need Limit?",IF(AND(ISBLANK(F967),D1024&gt;60),"Need Limit?",IF(ISBLANK(E967),"",IF(AND(E967&lt;&gt;0,F967&gt;E967,$F$960&lt;&gt;0),"EPA Public Notice",IF(AND(B967&lt;&gt;0,F967&gt;B967,$E$960&lt;&gt;0),"EPA Public Notice","")))))))</f>
        <v/>
      </c>
      <c r="H967" s="307" t="str">
        <f t="shared" ref="H967:H1003" si="77">IF(AND(ISBLANK(F967),E967&lt;&gt;""),"X","")</f>
        <v/>
      </c>
      <c r="I967" s="307" t="str">
        <f t="shared" ref="I967:I978" si="78">IF(C967="      -","",IF(AND(ISBLANK(F967),D1024&gt;60),"X",""))</f>
        <v/>
      </c>
      <c r="J967" s="307" t="str">
        <f t="shared" ref="J967:J978" si="79">IF(C967="      -","",IF(AND(ISBLANK(F967),F1024&gt;80),"X",""))</f>
        <v/>
      </c>
    </row>
    <row r="968" spans="1:10" ht="15" customHeight="1" thickBot="1" x14ac:dyDescent="0.25">
      <c r="A968" s="118" t="str">
        <f>$A$63</f>
        <v>Cadmium</v>
      </c>
      <c r="B968" s="305"/>
      <c r="C968" s="306" t="str">
        <f t="shared" ref="C968:C1003" si="80">IF(K898=0,"      -",K898)</f>
        <v xml:space="preserve">      -</v>
      </c>
      <c r="D968" s="306" t="str">
        <f t="shared" ref="D968:D1003" si="81">IF(L898=0,"      -",L898)</f>
        <v xml:space="preserve">      -</v>
      </c>
      <c r="E968" s="305"/>
      <c r="F968" s="305"/>
      <c r="G968" s="307" t="str">
        <f t="shared" si="76"/>
        <v/>
      </c>
      <c r="H968" s="307" t="str">
        <f t="shared" si="77"/>
        <v/>
      </c>
      <c r="I968" s="307" t="str">
        <f t="shared" si="78"/>
        <v/>
      </c>
      <c r="J968" s="307" t="str">
        <f t="shared" si="79"/>
        <v/>
      </c>
    </row>
    <row r="969" spans="1:10" ht="15" customHeight="1" thickBot="1" x14ac:dyDescent="0.25">
      <c r="A969" s="118" t="str">
        <f>$A$64</f>
        <v>Chromium</v>
      </c>
      <c r="B969" s="305"/>
      <c r="C969" s="306" t="str">
        <f t="shared" si="80"/>
        <v xml:space="preserve">      -</v>
      </c>
      <c r="D969" s="306" t="str">
        <f t="shared" si="81"/>
        <v xml:space="preserve">      -</v>
      </c>
      <c r="E969" s="305"/>
      <c r="F969" s="305"/>
      <c r="G969" s="307" t="str">
        <f t="shared" si="76"/>
        <v/>
      </c>
      <c r="H969" s="307" t="str">
        <f t="shared" si="77"/>
        <v/>
      </c>
      <c r="I969" s="307" t="str">
        <f t="shared" si="78"/>
        <v/>
      </c>
      <c r="J969" s="307" t="str">
        <f t="shared" si="79"/>
        <v/>
      </c>
    </row>
    <row r="970" spans="1:10" ht="15" customHeight="1" thickBot="1" x14ac:dyDescent="0.25">
      <c r="A970" s="118" t="str">
        <f>$A$65</f>
        <v>Copper</v>
      </c>
      <c r="B970" s="305"/>
      <c r="C970" s="306" t="str">
        <f t="shared" si="80"/>
        <v xml:space="preserve">      -</v>
      </c>
      <c r="D970" s="306" t="str">
        <f t="shared" si="81"/>
        <v xml:space="preserve">      -</v>
      </c>
      <c r="E970" s="305"/>
      <c r="F970" s="305"/>
      <c r="G970" s="307" t="str">
        <f t="shared" si="76"/>
        <v/>
      </c>
      <c r="H970" s="307" t="str">
        <f t="shared" si="77"/>
        <v/>
      </c>
      <c r="I970" s="307" t="str">
        <f t="shared" si="78"/>
        <v/>
      </c>
      <c r="J970" s="307" t="str">
        <f t="shared" si="79"/>
        <v/>
      </c>
    </row>
    <row r="971" spans="1:10" ht="15" customHeight="1" thickBot="1" x14ac:dyDescent="0.25">
      <c r="A971" s="118" t="str">
        <f>$A$66</f>
        <v>Cyanide</v>
      </c>
      <c r="B971" s="305"/>
      <c r="C971" s="306" t="str">
        <f t="shared" si="80"/>
        <v xml:space="preserve">      -</v>
      </c>
      <c r="D971" s="306" t="str">
        <f t="shared" si="81"/>
        <v xml:space="preserve">      -</v>
      </c>
      <c r="E971" s="305"/>
      <c r="F971" s="305"/>
      <c r="G971" s="307" t="str">
        <f t="shared" si="76"/>
        <v/>
      </c>
      <c r="H971" s="307" t="str">
        <f t="shared" si="77"/>
        <v/>
      </c>
      <c r="I971" s="307" t="str">
        <f t="shared" si="78"/>
        <v/>
      </c>
      <c r="J971" s="307" t="str">
        <f t="shared" si="79"/>
        <v/>
      </c>
    </row>
    <row r="972" spans="1:10" ht="15" customHeight="1" thickBot="1" x14ac:dyDescent="0.25">
      <c r="A972" s="118" t="str">
        <f>$A$67</f>
        <v>Lead</v>
      </c>
      <c r="B972" s="305"/>
      <c r="C972" s="306" t="str">
        <f t="shared" si="80"/>
        <v xml:space="preserve">      -</v>
      </c>
      <c r="D972" s="306" t="str">
        <f t="shared" si="81"/>
        <v xml:space="preserve">      -</v>
      </c>
      <c r="E972" s="305"/>
      <c r="F972" s="305"/>
      <c r="G972" s="307" t="str">
        <f t="shared" si="76"/>
        <v/>
      </c>
      <c r="H972" s="307" t="str">
        <f t="shared" si="77"/>
        <v/>
      </c>
      <c r="I972" s="307" t="str">
        <f t="shared" si="78"/>
        <v/>
      </c>
      <c r="J972" s="307" t="str">
        <f t="shared" si="79"/>
        <v/>
      </c>
    </row>
    <row r="973" spans="1:10" ht="15" customHeight="1" thickBot="1" x14ac:dyDescent="0.25">
      <c r="A973" s="118" t="str">
        <f>$A$68</f>
        <v>Mercury</v>
      </c>
      <c r="B973" s="305"/>
      <c r="C973" s="306" t="str">
        <f t="shared" si="80"/>
        <v xml:space="preserve">      -</v>
      </c>
      <c r="D973" s="306" t="str">
        <f t="shared" si="81"/>
        <v xml:space="preserve">      -</v>
      </c>
      <c r="E973" s="305"/>
      <c r="F973" s="305"/>
      <c r="G973" s="307" t="str">
        <f t="shared" si="76"/>
        <v/>
      </c>
      <c r="H973" s="307" t="str">
        <f t="shared" si="77"/>
        <v/>
      </c>
      <c r="I973" s="307" t="str">
        <f t="shared" si="78"/>
        <v/>
      </c>
      <c r="J973" s="307" t="str">
        <f t="shared" si="79"/>
        <v/>
      </c>
    </row>
    <row r="974" spans="1:10" ht="15" customHeight="1" thickBot="1" x14ac:dyDescent="0.25">
      <c r="A974" s="118" t="str">
        <f>$A$69</f>
        <v>Molybdenum</v>
      </c>
      <c r="B974" s="305"/>
      <c r="C974" s="306" t="str">
        <f t="shared" si="80"/>
        <v xml:space="preserve">      -</v>
      </c>
      <c r="D974" s="306" t="str">
        <f t="shared" si="81"/>
        <v xml:space="preserve">      -</v>
      </c>
      <c r="E974" s="305"/>
      <c r="F974" s="305"/>
      <c r="G974" s="307" t="str">
        <f t="shared" si="76"/>
        <v/>
      </c>
      <c r="H974" s="307" t="str">
        <f t="shared" si="77"/>
        <v/>
      </c>
      <c r="I974" s="307" t="str">
        <f t="shared" si="78"/>
        <v/>
      </c>
      <c r="J974" s="307" t="str">
        <f t="shared" si="79"/>
        <v/>
      </c>
    </row>
    <row r="975" spans="1:10" ht="15" customHeight="1" thickBot="1" x14ac:dyDescent="0.25">
      <c r="A975" s="118" t="str">
        <f>$A$70</f>
        <v>Nickel</v>
      </c>
      <c r="B975" s="305"/>
      <c r="C975" s="306" t="str">
        <f t="shared" si="80"/>
        <v xml:space="preserve">      -</v>
      </c>
      <c r="D975" s="306" t="str">
        <f t="shared" si="81"/>
        <v xml:space="preserve">      -</v>
      </c>
      <c r="E975" s="305"/>
      <c r="F975" s="305"/>
      <c r="G975" s="307" t="str">
        <f t="shared" si="76"/>
        <v/>
      </c>
      <c r="H975" s="307" t="str">
        <f t="shared" si="77"/>
        <v/>
      </c>
      <c r="I975" s="307" t="str">
        <f t="shared" si="78"/>
        <v/>
      </c>
      <c r="J975" s="307" t="str">
        <f t="shared" si="79"/>
        <v/>
      </c>
    </row>
    <row r="976" spans="1:10" ht="15" customHeight="1" thickBot="1" x14ac:dyDescent="0.25">
      <c r="A976" s="118" t="str">
        <f>$A$71</f>
        <v>Selenium</v>
      </c>
      <c r="B976" s="305"/>
      <c r="C976" s="306" t="str">
        <f t="shared" si="80"/>
        <v xml:space="preserve">      -</v>
      </c>
      <c r="D976" s="306" t="str">
        <f t="shared" si="81"/>
        <v xml:space="preserve">      -</v>
      </c>
      <c r="E976" s="305"/>
      <c r="F976" s="305"/>
      <c r="G976" s="307" t="str">
        <f t="shared" si="76"/>
        <v/>
      </c>
      <c r="H976" s="307" t="str">
        <f t="shared" si="77"/>
        <v/>
      </c>
      <c r="I976" s="307" t="str">
        <f t="shared" si="78"/>
        <v/>
      </c>
      <c r="J976" s="307" t="str">
        <f t="shared" si="79"/>
        <v/>
      </c>
    </row>
    <row r="977" spans="1:10" ht="15" customHeight="1" thickBot="1" x14ac:dyDescent="0.25">
      <c r="A977" s="118" t="str">
        <f>$A$72</f>
        <v>Silver</v>
      </c>
      <c r="B977" s="305"/>
      <c r="C977" s="306" t="str">
        <f t="shared" si="80"/>
        <v xml:space="preserve">      -</v>
      </c>
      <c r="D977" s="306" t="str">
        <f t="shared" si="81"/>
        <v xml:space="preserve">      -</v>
      </c>
      <c r="E977" s="305"/>
      <c r="F977" s="305"/>
      <c r="G977" s="307" t="str">
        <f t="shared" si="76"/>
        <v/>
      </c>
      <c r="H977" s="307" t="str">
        <f t="shared" si="77"/>
        <v/>
      </c>
      <c r="I977" s="307" t="str">
        <f t="shared" si="78"/>
        <v/>
      </c>
      <c r="J977" s="307" t="str">
        <f t="shared" si="79"/>
        <v/>
      </c>
    </row>
    <row r="978" spans="1:10" ht="15" customHeight="1" thickBot="1" x14ac:dyDescent="0.25">
      <c r="A978" s="118" t="str">
        <f>$A$73</f>
        <v>Zinc</v>
      </c>
      <c r="B978" s="305"/>
      <c r="C978" s="306" t="str">
        <f t="shared" si="80"/>
        <v xml:space="preserve">      -</v>
      </c>
      <c r="D978" s="306" t="str">
        <f t="shared" si="81"/>
        <v xml:space="preserve">      -</v>
      </c>
      <c r="E978" s="305"/>
      <c r="F978" s="305"/>
      <c r="G978" s="307" t="str">
        <f t="shared" si="76"/>
        <v/>
      </c>
      <c r="H978" s="307" t="str">
        <f t="shared" si="77"/>
        <v/>
      </c>
      <c r="I978" s="307" t="str">
        <f t="shared" si="78"/>
        <v/>
      </c>
      <c r="J978" s="307" t="str">
        <f t="shared" si="79"/>
        <v/>
      </c>
    </row>
    <row r="979" spans="1:10" ht="15" customHeight="1" thickBot="1" x14ac:dyDescent="0.25">
      <c r="A979" s="119" t="str">
        <f>$A$74</f>
        <v>Ammonia</v>
      </c>
      <c r="B979" s="305"/>
      <c r="C979" s="306" t="str">
        <f t="shared" si="80"/>
        <v xml:space="preserve">      -</v>
      </c>
      <c r="D979" s="306" t="str">
        <f t="shared" si="81"/>
        <v xml:space="preserve">      -</v>
      </c>
      <c r="E979" s="305"/>
      <c r="F979" s="305"/>
      <c r="G979" s="307" t="str">
        <f t="shared" ref="G979:G981" si="82">IF(AND(ISBLANK(F979),E979&lt;&gt;""),"Need Limit?",IF(C979="      -","",IF(AND(ISBLANK(F979),F1036&gt;100),"Need Limit?",IF(AND(ISBLANK(F979),M909&lt;&gt;"        Design",F1036&gt;80),"Need Limit?",IF(AND(ISBLANK(F979),D1036&gt;80),"Need Limit?",IF(AND(ISBLANK(F979),M909&lt;&gt;"        Design",D1036&gt;60),"Need Limit?",IF(ISBLANK(E979),"",IF(AND(E979&lt;&gt;0,F979&gt;E979,$F$960&lt;&gt;0),"EPA Public Notice",IF(AND(B979&lt;&gt;0,F979&gt;B979,$E$960&lt;&gt;0),"EPA Public Notice","")))))))))</f>
        <v/>
      </c>
      <c r="H979" s="307" t="str">
        <f t="shared" si="77"/>
        <v/>
      </c>
      <c r="I979" s="307" t="str">
        <f>IF(C979="      -","",IF(AND(ISBLANK(F979),D1036&gt;80),"X",IF(AND(ISBLANK(F979),M909&lt;&gt;"        Design",D1036&gt;60),"X","")))</f>
        <v/>
      </c>
      <c r="J979" s="307" t="str">
        <f>IF(C979="      -","",IF(AND(ISBLANK(F979),F1036&gt;100),"X",IF(AND(ISBLANK(F979),M909&lt;&gt;"        Design",F1036&gt;80),"X","")))</f>
        <v/>
      </c>
    </row>
    <row r="980" spans="1:10" ht="15" customHeight="1" thickBot="1" x14ac:dyDescent="0.25">
      <c r="A980" s="119" t="str">
        <f>$A$75</f>
        <v>BOD</v>
      </c>
      <c r="B980" s="305"/>
      <c r="C980" s="306" t="str">
        <f t="shared" si="80"/>
        <v xml:space="preserve">      -</v>
      </c>
      <c r="D980" s="306" t="str">
        <f t="shared" si="81"/>
        <v xml:space="preserve">      -</v>
      </c>
      <c r="E980" s="305"/>
      <c r="F980" s="305"/>
      <c r="G980" s="307" t="str">
        <f t="shared" si="82"/>
        <v/>
      </c>
      <c r="H980" s="307" t="str">
        <f t="shared" si="77"/>
        <v/>
      </c>
      <c r="I980" s="307" t="str">
        <f t="shared" ref="I980:I983" si="83">IF(C980="      -","",IF(AND(ISBLANK(F980),D1037&gt;80),"X",IF(AND(ISBLANK(F980),M910&lt;&gt;"        Design",D1037&gt;60),"X","")))</f>
        <v/>
      </c>
      <c r="J980" s="307" t="str">
        <f t="shared" ref="J980:J983" si="84">IF(C980="      -","",IF(AND(ISBLANK(F980),F1037&gt;100),"X",IF(AND(ISBLANK(F980),M910&lt;&gt;"        Design",F1037&gt;80),"X","")))</f>
        <v/>
      </c>
    </row>
    <row r="981" spans="1:10" ht="15" customHeight="1" thickBot="1" x14ac:dyDescent="0.25">
      <c r="A981" s="119" t="str">
        <f>$A$76</f>
        <v>TSS</v>
      </c>
      <c r="B981" s="305"/>
      <c r="C981" s="306" t="str">
        <f t="shared" si="80"/>
        <v xml:space="preserve">      -</v>
      </c>
      <c r="D981" s="306" t="str">
        <f t="shared" si="81"/>
        <v xml:space="preserve">      -</v>
      </c>
      <c r="E981" s="305"/>
      <c r="F981" s="305"/>
      <c r="G981" s="307" t="str">
        <f t="shared" si="82"/>
        <v/>
      </c>
      <c r="H981" s="307" t="str">
        <f t="shared" si="77"/>
        <v/>
      </c>
      <c r="I981" s="307" t="str">
        <f t="shared" si="83"/>
        <v/>
      </c>
      <c r="J981" s="307" t="str">
        <f t="shared" si="84"/>
        <v/>
      </c>
    </row>
    <row r="982" spans="1:10" ht="15" customHeight="1" thickBot="1" x14ac:dyDescent="0.25">
      <c r="A982" s="119" t="str">
        <f>$A$77</f>
        <v>Phosphorus (T)</v>
      </c>
      <c r="B982" s="305"/>
      <c r="C982" s="306" t="str">
        <f t="shared" si="80"/>
        <v xml:space="preserve">      -</v>
      </c>
      <c r="D982" s="306" t="str">
        <f t="shared" si="81"/>
        <v xml:space="preserve">      -</v>
      </c>
      <c r="E982" s="305"/>
      <c r="F982" s="305"/>
      <c r="G982" s="307" t="str">
        <f>IF(AND(ISBLANK(F982),E982&lt;&gt;""),"Need Limit?",IF(C982="      -","",IF(AND(ISBLANK(F982),F1039&gt;100),"Need Limit?",IF(AND(ISBLANK(F982),M912&lt;&gt;"        Design",F1039&gt;80),"Need Limit?",IF(AND(ISBLANK(F982),D1039&gt;80),"Need Limit?",IF(AND(ISBLANK(F982),M912&lt;&gt;"        Design",D1039&gt;60),"Need Limit?",IF(ISBLANK(E982),"",IF(AND(E982&lt;&gt;0,F982&gt;E982,$F$960&lt;&gt;0),"EPA Public Notice",IF(AND(B982&lt;&gt;0,F982&gt;B982,$E$960&lt;&gt;0),"EPA Public Notice","")))))))))</f>
        <v/>
      </c>
      <c r="H982" s="307" t="str">
        <f t="shared" si="77"/>
        <v/>
      </c>
      <c r="I982" s="307" t="str">
        <f t="shared" si="83"/>
        <v/>
      </c>
      <c r="J982" s="307" t="str">
        <f t="shared" si="84"/>
        <v/>
      </c>
    </row>
    <row r="983" spans="1:10" ht="15" customHeight="1" thickBot="1" x14ac:dyDescent="0.25">
      <c r="A983" s="118" t="str">
        <f>$A$78</f>
        <v>Nitrogen (T)</v>
      </c>
      <c r="B983" s="305"/>
      <c r="C983" s="306" t="str">
        <f t="shared" si="80"/>
        <v xml:space="preserve">      -</v>
      </c>
      <c r="D983" s="306" t="str">
        <f t="shared" si="81"/>
        <v xml:space="preserve">      -</v>
      </c>
      <c r="E983" s="305"/>
      <c r="F983" s="305"/>
      <c r="G983" s="307" t="str">
        <f t="shared" ref="G983" si="85">IF(AND(ISBLANK(F983),E983&lt;&gt;""),"Need Limit?",IF(C983="      -","",IF(AND(ISBLANK(F983),F1040&gt;100),"Need Limit?",IF(AND(ISBLANK(F983),M913&lt;&gt;"        Design",F1040&gt;80),"Need Limit?",IF(AND(ISBLANK(F983),D1040&gt;80),"Need Limit?",IF(AND(ISBLANK(F983),M913&lt;&gt;"        Design",D1040&gt;60),"Need Limit?",IF(ISBLANK(E983),"",IF(AND(E983&lt;&gt;0,F983&gt;E983,$F$960&lt;&gt;0),"EPA Public Notice",IF(AND(B983&lt;&gt;0,F983&gt;B983,$E$960&lt;&gt;0),"EPA Public Notice","")))))))))</f>
        <v/>
      </c>
      <c r="H983" s="307" t="str">
        <f t="shared" si="77"/>
        <v/>
      </c>
      <c r="I983" s="307" t="str">
        <f t="shared" si="83"/>
        <v/>
      </c>
      <c r="J983" s="307" t="str">
        <f t="shared" si="84"/>
        <v/>
      </c>
    </row>
    <row r="984" spans="1:10" ht="15" customHeight="1" thickBot="1" x14ac:dyDescent="0.25">
      <c r="A984" s="118" t="str">
        <f>$A$79</f>
        <v>Beryllium</v>
      </c>
      <c r="B984" s="305"/>
      <c r="C984" s="306" t="str">
        <f t="shared" si="80"/>
        <v xml:space="preserve">      -</v>
      </c>
      <c r="D984" s="306" t="str">
        <f t="shared" si="81"/>
        <v xml:space="preserve">      -</v>
      </c>
      <c r="E984" s="305"/>
      <c r="F984" s="305"/>
      <c r="G984" s="307" t="str">
        <f t="shared" ref="G984:G1003" si="86">IF(AND(ISBLANK(F984),E984&lt;&gt;""),"Need Limit?",IF(C984="      -","",IF(AND(ISBLANK(F984),F1041&gt;80),"Need Limit?",IF(AND(ISBLANK(F984),D1041&gt;60),"Need Limit?",IF(ISBLANK(E984),"",IF(AND(E984&lt;&gt;0,F984&gt;E984,$F$960&lt;&gt;0),"EPA Public Notice",IF(AND(B984&lt;&gt;0,F984&gt;B984,$E$960&lt;&gt;0),"EPA Public Notice","")))))))</f>
        <v/>
      </c>
      <c r="H984" s="307" t="str">
        <f t="shared" si="77"/>
        <v/>
      </c>
      <c r="I984" s="307" t="str">
        <f t="shared" ref="I984:I1003" si="87">IF(C984="      -","",IF(AND(ISBLANK(F984),D1041&gt;60),"X",""))</f>
        <v/>
      </c>
      <c r="J984" s="307" t="str">
        <f t="shared" ref="J984:J1003" si="88">IF(C984="      -","",IF(AND(ISBLANK(F984),F1041&gt;80),"X",""))</f>
        <v/>
      </c>
    </row>
    <row r="985" spans="1:10" ht="15" customHeight="1" thickBot="1" x14ac:dyDescent="0.25">
      <c r="A985" s="118" t="str">
        <f>IF($A$80="","",$A$80)</f>
        <v/>
      </c>
      <c r="B985" s="305"/>
      <c r="C985" s="306" t="str">
        <f t="shared" si="80"/>
        <v xml:space="preserve">      -</v>
      </c>
      <c r="D985" s="306" t="str">
        <f t="shared" si="81"/>
        <v xml:space="preserve">      -</v>
      </c>
      <c r="E985" s="305"/>
      <c r="F985" s="305"/>
      <c r="G985" s="307" t="str">
        <f t="shared" si="86"/>
        <v/>
      </c>
      <c r="H985" s="307" t="str">
        <f t="shared" si="77"/>
        <v/>
      </c>
      <c r="I985" s="307" t="str">
        <f t="shared" si="87"/>
        <v/>
      </c>
      <c r="J985" s="307" t="str">
        <f t="shared" si="88"/>
        <v/>
      </c>
    </row>
    <row r="986" spans="1:10" ht="15" customHeight="1" thickBot="1" x14ac:dyDescent="0.25">
      <c r="A986" s="118" t="str">
        <f>IF($A$81="","",$A$81)</f>
        <v/>
      </c>
      <c r="B986" s="305"/>
      <c r="C986" s="306" t="str">
        <f t="shared" si="80"/>
        <v xml:space="preserve">      -</v>
      </c>
      <c r="D986" s="306" t="str">
        <f t="shared" si="81"/>
        <v xml:space="preserve">      -</v>
      </c>
      <c r="E986" s="305"/>
      <c r="F986" s="305"/>
      <c r="G986" s="307" t="str">
        <f t="shared" si="86"/>
        <v/>
      </c>
      <c r="H986" s="307" t="str">
        <f t="shared" si="77"/>
        <v/>
      </c>
      <c r="I986" s="307" t="str">
        <f t="shared" si="87"/>
        <v/>
      </c>
      <c r="J986" s="307" t="str">
        <f t="shared" si="88"/>
        <v/>
      </c>
    </row>
    <row r="987" spans="1:10" ht="15" customHeight="1" thickBot="1" x14ac:dyDescent="0.25">
      <c r="A987" s="118" t="str">
        <f>IF($A$82="","",$A$82)</f>
        <v/>
      </c>
      <c r="B987" s="305"/>
      <c r="C987" s="306" t="str">
        <f t="shared" si="80"/>
        <v xml:space="preserve">      -</v>
      </c>
      <c r="D987" s="306" t="str">
        <f t="shared" si="81"/>
        <v xml:space="preserve">      -</v>
      </c>
      <c r="E987" s="305"/>
      <c r="F987" s="305"/>
      <c r="G987" s="307" t="str">
        <f t="shared" si="86"/>
        <v/>
      </c>
      <c r="H987" s="307" t="str">
        <f t="shared" si="77"/>
        <v/>
      </c>
      <c r="I987" s="307" t="str">
        <f t="shared" si="87"/>
        <v/>
      </c>
      <c r="J987" s="307" t="str">
        <f t="shared" si="88"/>
        <v/>
      </c>
    </row>
    <row r="988" spans="1:10" ht="15" customHeight="1" thickBot="1" x14ac:dyDescent="0.25">
      <c r="A988" s="118" t="str">
        <f>IF($A$83="","",$A$83)</f>
        <v/>
      </c>
      <c r="B988" s="305"/>
      <c r="C988" s="306" t="str">
        <f t="shared" si="80"/>
        <v xml:space="preserve">      -</v>
      </c>
      <c r="D988" s="306" t="str">
        <f t="shared" si="81"/>
        <v xml:space="preserve">      -</v>
      </c>
      <c r="E988" s="305"/>
      <c r="F988" s="305"/>
      <c r="G988" s="307" t="str">
        <f t="shared" si="86"/>
        <v/>
      </c>
      <c r="H988" s="307" t="str">
        <f t="shared" si="77"/>
        <v/>
      </c>
      <c r="I988" s="307" t="str">
        <f t="shared" si="87"/>
        <v/>
      </c>
      <c r="J988" s="307" t="str">
        <f t="shared" si="88"/>
        <v/>
      </c>
    </row>
    <row r="989" spans="1:10" ht="15" customHeight="1" thickBot="1" x14ac:dyDescent="0.25">
      <c r="A989" s="118" t="str">
        <f>IF($A$84="","",$A$84)</f>
        <v/>
      </c>
      <c r="B989" s="305"/>
      <c r="C989" s="306" t="str">
        <f t="shared" si="80"/>
        <v xml:space="preserve">      -</v>
      </c>
      <c r="D989" s="306" t="str">
        <f t="shared" si="81"/>
        <v xml:space="preserve">      -</v>
      </c>
      <c r="E989" s="305"/>
      <c r="F989" s="305"/>
      <c r="G989" s="307" t="str">
        <f t="shared" si="86"/>
        <v/>
      </c>
      <c r="H989" s="307" t="str">
        <f t="shared" si="77"/>
        <v/>
      </c>
      <c r="I989" s="307" t="str">
        <f t="shared" si="87"/>
        <v/>
      </c>
      <c r="J989" s="307" t="str">
        <f t="shared" si="88"/>
        <v/>
      </c>
    </row>
    <row r="990" spans="1:10" ht="15" customHeight="1" thickBot="1" x14ac:dyDescent="0.25">
      <c r="A990" s="118" t="str">
        <f>IF($A$85="","",$A$85)</f>
        <v/>
      </c>
      <c r="B990" s="305"/>
      <c r="C990" s="306" t="str">
        <f t="shared" si="80"/>
        <v xml:space="preserve">      -</v>
      </c>
      <c r="D990" s="306" t="str">
        <f t="shared" si="81"/>
        <v xml:space="preserve">      -</v>
      </c>
      <c r="E990" s="305"/>
      <c r="F990" s="305"/>
      <c r="G990" s="307" t="str">
        <f t="shared" si="86"/>
        <v/>
      </c>
      <c r="H990" s="307" t="str">
        <f t="shared" si="77"/>
        <v/>
      </c>
      <c r="I990" s="307" t="str">
        <f t="shared" si="87"/>
        <v/>
      </c>
      <c r="J990" s="307" t="str">
        <f t="shared" si="88"/>
        <v/>
      </c>
    </row>
    <row r="991" spans="1:10" ht="15" customHeight="1" thickBot="1" x14ac:dyDescent="0.25">
      <c r="A991" s="118" t="str">
        <f>IF($A$86="","",$A$86)</f>
        <v/>
      </c>
      <c r="B991" s="305"/>
      <c r="C991" s="306" t="str">
        <f t="shared" si="80"/>
        <v xml:space="preserve">      -</v>
      </c>
      <c r="D991" s="306" t="str">
        <f t="shared" si="81"/>
        <v xml:space="preserve">      -</v>
      </c>
      <c r="E991" s="305"/>
      <c r="F991" s="305"/>
      <c r="G991" s="307" t="str">
        <f t="shared" si="86"/>
        <v/>
      </c>
      <c r="H991" s="307" t="str">
        <f t="shared" si="77"/>
        <v/>
      </c>
      <c r="I991" s="307" t="str">
        <f t="shared" si="87"/>
        <v/>
      </c>
      <c r="J991" s="307" t="str">
        <f t="shared" si="88"/>
        <v/>
      </c>
    </row>
    <row r="992" spans="1:10" ht="15" customHeight="1" thickBot="1" x14ac:dyDescent="0.25">
      <c r="A992" s="118" t="str">
        <f>IF($A$87="","",$A$87)</f>
        <v/>
      </c>
      <c r="B992" s="305"/>
      <c r="C992" s="306" t="str">
        <f t="shared" si="80"/>
        <v xml:space="preserve">      -</v>
      </c>
      <c r="D992" s="306" t="str">
        <f t="shared" si="81"/>
        <v xml:space="preserve">      -</v>
      </c>
      <c r="E992" s="305"/>
      <c r="F992" s="305"/>
      <c r="G992" s="307" t="str">
        <f t="shared" si="86"/>
        <v/>
      </c>
      <c r="H992" s="307" t="str">
        <f t="shared" si="77"/>
        <v/>
      </c>
      <c r="I992" s="307" t="str">
        <f t="shared" si="87"/>
        <v/>
      </c>
      <c r="J992" s="307" t="str">
        <f t="shared" si="88"/>
        <v/>
      </c>
    </row>
    <row r="993" spans="1:10" ht="15" customHeight="1" thickBot="1" x14ac:dyDescent="0.25">
      <c r="A993" s="118" t="str">
        <f>IF($A$88="","",$A$88)</f>
        <v/>
      </c>
      <c r="B993" s="305"/>
      <c r="C993" s="306" t="str">
        <f t="shared" si="80"/>
        <v xml:space="preserve">      -</v>
      </c>
      <c r="D993" s="306" t="str">
        <f t="shared" si="81"/>
        <v xml:space="preserve">      -</v>
      </c>
      <c r="E993" s="305"/>
      <c r="F993" s="305"/>
      <c r="G993" s="307" t="str">
        <f t="shared" si="86"/>
        <v/>
      </c>
      <c r="H993" s="307" t="str">
        <f t="shared" si="77"/>
        <v/>
      </c>
      <c r="I993" s="307" t="str">
        <f t="shared" si="87"/>
        <v/>
      </c>
      <c r="J993" s="307" t="str">
        <f t="shared" si="88"/>
        <v/>
      </c>
    </row>
    <row r="994" spans="1:10" ht="15" customHeight="1" thickBot="1" x14ac:dyDescent="0.25">
      <c r="A994" s="118" t="str">
        <f>IF($A$89="","",$A$89)</f>
        <v/>
      </c>
      <c r="B994" s="305"/>
      <c r="C994" s="306" t="str">
        <f t="shared" si="80"/>
        <v xml:space="preserve">      -</v>
      </c>
      <c r="D994" s="306" t="str">
        <f t="shared" si="81"/>
        <v xml:space="preserve">      -</v>
      </c>
      <c r="E994" s="305"/>
      <c r="F994" s="305"/>
      <c r="G994" s="307" t="str">
        <f t="shared" si="86"/>
        <v/>
      </c>
      <c r="H994" s="307" t="str">
        <f t="shared" si="77"/>
        <v/>
      </c>
      <c r="I994" s="307" t="str">
        <f t="shared" si="87"/>
        <v/>
      </c>
      <c r="J994" s="307" t="str">
        <f t="shared" si="88"/>
        <v/>
      </c>
    </row>
    <row r="995" spans="1:10" ht="15" customHeight="1" thickBot="1" x14ac:dyDescent="0.25">
      <c r="A995" s="118" t="str">
        <f>IF($A$90="","",$A$90)</f>
        <v/>
      </c>
      <c r="B995" s="305"/>
      <c r="C995" s="306" t="str">
        <f t="shared" si="80"/>
        <v xml:space="preserve">      -</v>
      </c>
      <c r="D995" s="306" t="str">
        <f t="shared" si="81"/>
        <v xml:space="preserve">      -</v>
      </c>
      <c r="E995" s="305"/>
      <c r="F995" s="305"/>
      <c r="G995" s="307" t="str">
        <f t="shared" si="86"/>
        <v/>
      </c>
      <c r="H995" s="307" t="str">
        <f t="shared" si="77"/>
        <v/>
      </c>
      <c r="I995" s="307" t="str">
        <f t="shared" si="87"/>
        <v/>
      </c>
      <c r="J995" s="307" t="str">
        <f t="shared" si="88"/>
        <v/>
      </c>
    </row>
    <row r="996" spans="1:10" ht="15" customHeight="1" thickBot="1" x14ac:dyDescent="0.25">
      <c r="A996" s="118" t="str">
        <f>IF($A$91="","",$A$91)</f>
        <v/>
      </c>
      <c r="B996" s="305"/>
      <c r="C996" s="306" t="str">
        <f t="shared" si="80"/>
        <v xml:space="preserve">      -</v>
      </c>
      <c r="D996" s="306" t="str">
        <f t="shared" si="81"/>
        <v xml:space="preserve">      -</v>
      </c>
      <c r="E996" s="305"/>
      <c r="F996" s="305"/>
      <c r="G996" s="307" t="str">
        <f t="shared" si="86"/>
        <v/>
      </c>
      <c r="H996" s="307" t="str">
        <f t="shared" si="77"/>
        <v/>
      </c>
      <c r="I996" s="307" t="str">
        <f t="shared" si="87"/>
        <v/>
      </c>
      <c r="J996" s="307" t="str">
        <f t="shared" si="88"/>
        <v/>
      </c>
    </row>
    <row r="997" spans="1:10" ht="15" customHeight="1" thickBot="1" x14ac:dyDescent="0.25">
      <c r="A997" s="118" t="str">
        <f>IF($A$92="","",$A$92)</f>
        <v/>
      </c>
      <c r="B997" s="305"/>
      <c r="C997" s="306" t="str">
        <f t="shared" si="80"/>
        <v xml:space="preserve">      -</v>
      </c>
      <c r="D997" s="306" t="str">
        <f t="shared" si="81"/>
        <v xml:space="preserve">      -</v>
      </c>
      <c r="E997" s="305"/>
      <c r="F997" s="305"/>
      <c r="G997" s="307" t="str">
        <f t="shared" si="86"/>
        <v/>
      </c>
      <c r="H997" s="307" t="str">
        <f t="shared" si="77"/>
        <v/>
      </c>
      <c r="I997" s="307" t="str">
        <f t="shared" si="87"/>
        <v/>
      </c>
      <c r="J997" s="307" t="str">
        <f t="shared" si="88"/>
        <v/>
      </c>
    </row>
    <row r="998" spans="1:10" ht="15" customHeight="1" thickBot="1" x14ac:dyDescent="0.25">
      <c r="A998" s="118" t="str">
        <f>IF($A$93="","",$A$93)</f>
        <v/>
      </c>
      <c r="B998" s="305"/>
      <c r="C998" s="306" t="str">
        <f t="shared" si="80"/>
        <v xml:space="preserve">      -</v>
      </c>
      <c r="D998" s="306" t="str">
        <f t="shared" si="81"/>
        <v xml:space="preserve">      -</v>
      </c>
      <c r="E998" s="305"/>
      <c r="F998" s="305"/>
      <c r="G998" s="307" t="str">
        <f t="shared" si="86"/>
        <v/>
      </c>
      <c r="H998" s="307" t="str">
        <f t="shared" si="77"/>
        <v/>
      </c>
      <c r="I998" s="307" t="str">
        <f t="shared" si="87"/>
        <v/>
      </c>
      <c r="J998" s="307" t="str">
        <f t="shared" si="88"/>
        <v/>
      </c>
    </row>
    <row r="999" spans="1:10" ht="15" customHeight="1" thickBot="1" x14ac:dyDescent="0.25">
      <c r="A999" s="118" t="str">
        <f>IF($A$94="","",$A$94)</f>
        <v/>
      </c>
      <c r="B999" s="305"/>
      <c r="C999" s="306" t="str">
        <f t="shared" si="80"/>
        <v xml:space="preserve">      -</v>
      </c>
      <c r="D999" s="306" t="str">
        <f t="shared" si="81"/>
        <v xml:space="preserve">      -</v>
      </c>
      <c r="E999" s="305"/>
      <c r="F999" s="305"/>
      <c r="G999" s="307" t="str">
        <f t="shared" si="86"/>
        <v/>
      </c>
      <c r="H999" s="307" t="str">
        <f t="shared" si="77"/>
        <v/>
      </c>
      <c r="I999" s="307" t="str">
        <f t="shared" si="87"/>
        <v/>
      </c>
      <c r="J999" s="307" t="str">
        <f t="shared" si="88"/>
        <v/>
      </c>
    </row>
    <row r="1000" spans="1:10" ht="15" customHeight="1" thickBot="1" x14ac:dyDescent="0.25">
      <c r="A1000" s="118" t="str">
        <f>IF($A$95="","",$A$95)</f>
        <v/>
      </c>
      <c r="B1000" s="305"/>
      <c r="C1000" s="306" t="str">
        <f t="shared" si="80"/>
        <v xml:space="preserve">      -</v>
      </c>
      <c r="D1000" s="306" t="str">
        <f t="shared" si="81"/>
        <v xml:space="preserve">      -</v>
      </c>
      <c r="E1000" s="305"/>
      <c r="F1000" s="305"/>
      <c r="G1000" s="307" t="str">
        <f t="shared" si="86"/>
        <v/>
      </c>
      <c r="H1000" s="307" t="str">
        <f t="shared" si="77"/>
        <v/>
      </c>
      <c r="I1000" s="307" t="str">
        <f t="shared" si="87"/>
        <v/>
      </c>
      <c r="J1000" s="307" t="str">
        <f t="shared" si="88"/>
        <v/>
      </c>
    </row>
    <row r="1001" spans="1:10" ht="15" customHeight="1" thickBot="1" x14ac:dyDescent="0.25">
      <c r="A1001" s="118" t="str">
        <f>IF($A$96="","",$A$96)</f>
        <v/>
      </c>
      <c r="B1001" s="305"/>
      <c r="C1001" s="306" t="str">
        <f t="shared" si="80"/>
        <v xml:space="preserve">      -</v>
      </c>
      <c r="D1001" s="306" t="str">
        <f t="shared" si="81"/>
        <v xml:space="preserve">      -</v>
      </c>
      <c r="E1001" s="305"/>
      <c r="F1001" s="305"/>
      <c r="G1001" s="307" t="str">
        <f t="shared" si="86"/>
        <v/>
      </c>
      <c r="H1001" s="307" t="str">
        <f t="shared" si="77"/>
        <v/>
      </c>
      <c r="I1001" s="307" t="str">
        <f t="shared" si="87"/>
        <v/>
      </c>
      <c r="J1001" s="307" t="str">
        <f t="shared" si="88"/>
        <v/>
      </c>
    </row>
    <row r="1002" spans="1:10" ht="15" customHeight="1" thickBot="1" x14ac:dyDescent="0.25">
      <c r="A1002" s="118" t="str">
        <f>IF($A$97="","",$A$97)</f>
        <v/>
      </c>
      <c r="B1002" s="305"/>
      <c r="C1002" s="306" t="str">
        <f t="shared" si="80"/>
        <v xml:space="preserve">      -</v>
      </c>
      <c r="D1002" s="306" t="str">
        <f t="shared" si="81"/>
        <v xml:space="preserve">      -</v>
      </c>
      <c r="E1002" s="305"/>
      <c r="F1002" s="305"/>
      <c r="G1002" s="307" t="str">
        <f t="shared" si="86"/>
        <v/>
      </c>
      <c r="H1002" s="307" t="str">
        <f t="shared" si="77"/>
        <v/>
      </c>
      <c r="I1002" s="307" t="str">
        <f t="shared" si="87"/>
        <v/>
      </c>
      <c r="J1002" s="307" t="str">
        <f t="shared" si="88"/>
        <v/>
      </c>
    </row>
    <row r="1003" spans="1:10" ht="15" customHeight="1" thickBot="1" x14ac:dyDescent="0.25">
      <c r="A1003" s="118" t="str">
        <f>IF($A$98="","",$A$98)</f>
        <v/>
      </c>
      <c r="B1003" s="305"/>
      <c r="C1003" s="306" t="str">
        <f t="shared" si="80"/>
        <v xml:space="preserve">      -</v>
      </c>
      <c r="D1003" s="306" t="str">
        <f t="shared" si="81"/>
        <v xml:space="preserve">      -</v>
      </c>
      <c r="E1003" s="305"/>
      <c r="F1003" s="305"/>
      <c r="G1003" s="307" t="str">
        <f t="shared" si="86"/>
        <v/>
      </c>
      <c r="H1003" s="307" t="str">
        <f t="shared" si="77"/>
        <v/>
      </c>
      <c r="I1003" s="307" t="str">
        <f t="shared" si="87"/>
        <v/>
      </c>
      <c r="J1003" s="307" t="str">
        <f t="shared" si="88"/>
        <v/>
      </c>
    </row>
    <row r="1004" spans="1:10" ht="15" customHeight="1" x14ac:dyDescent="0.2">
      <c r="A1004" s="176"/>
    </row>
    <row r="1005" spans="1:10" ht="15" customHeight="1" x14ac:dyDescent="0.2">
      <c r="A1005" s="134" t="s">
        <v>357</v>
      </c>
      <c r="B1005" s="184" t="s">
        <v>488</v>
      </c>
    </row>
    <row r="1006" spans="1:10" ht="15" customHeight="1" x14ac:dyDescent="0.2">
      <c r="A1006" s="134" t="s">
        <v>358</v>
      </c>
      <c r="B1006" s="184" t="s">
        <v>489</v>
      </c>
    </row>
    <row r="1007" spans="1:10" ht="15" customHeight="1" x14ac:dyDescent="0.2">
      <c r="A1007" s="134" t="s">
        <v>360</v>
      </c>
      <c r="B1007" s="156" t="s">
        <v>365</v>
      </c>
    </row>
    <row r="1008" spans="1:10" ht="15" customHeight="1" x14ac:dyDescent="0.2">
      <c r="A1008" s="134" t="s">
        <v>359</v>
      </c>
      <c r="B1008" s="121" t="s">
        <v>490</v>
      </c>
    </row>
    <row r="1009" spans="1:9" ht="15" customHeight="1" x14ac:dyDescent="0.2">
      <c r="B1009" s="308" t="s">
        <v>733</v>
      </c>
    </row>
    <row r="1010" spans="1:9" ht="15" customHeight="1" x14ac:dyDescent="0.2">
      <c r="B1010" s="309" t="s">
        <v>734</v>
      </c>
    </row>
    <row r="1011" spans="1:9" ht="15" customHeight="1" x14ac:dyDescent="0.2">
      <c r="B1011" s="298" t="s">
        <v>735</v>
      </c>
    </row>
    <row r="1012" spans="1:9" ht="15" customHeight="1" x14ac:dyDescent="0.2">
      <c r="A1012" s="121" t="s">
        <v>739</v>
      </c>
      <c r="B1012" s="121" t="s">
        <v>736</v>
      </c>
    </row>
    <row r="1013" spans="1:9" ht="15" customHeight="1" x14ac:dyDescent="0.2">
      <c r="A1013" s="121" t="s">
        <v>739</v>
      </c>
      <c r="B1013" s="121" t="s">
        <v>737</v>
      </c>
    </row>
    <row r="1014" spans="1:9" ht="15" customHeight="1" x14ac:dyDescent="0.2">
      <c r="A1014" s="121" t="s">
        <v>739</v>
      </c>
      <c r="B1014" s="121" t="s">
        <v>738</v>
      </c>
    </row>
    <row r="1015" spans="1:9" ht="15" customHeight="1" x14ac:dyDescent="0.2">
      <c r="A1015" s="121" t="s">
        <v>740</v>
      </c>
      <c r="B1015" s="121" t="s">
        <v>741</v>
      </c>
    </row>
    <row r="1016" spans="1:9" ht="15" customHeight="1" x14ac:dyDescent="0.2"/>
    <row r="1017" spans="1:9" ht="15" customHeight="1" x14ac:dyDescent="0.2">
      <c r="A1017" s="156"/>
      <c r="B1017" s="159"/>
    </row>
    <row r="1018" spans="1:9" ht="15" customHeight="1" x14ac:dyDescent="0.2">
      <c r="B1018" s="122" t="s">
        <v>361</v>
      </c>
      <c r="D1018" s="122"/>
    </row>
    <row r="1019" spans="1:9" ht="15" customHeight="1" thickBot="1" x14ac:dyDescent="0.25">
      <c r="C1019" s="122"/>
      <c r="D1019" s="122"/>
    </row>
    <row r="1020" spans="1:9" ht="15" customHeight="1" x14ac:dyDescent="0.2">
      <c r="A1020" s="172"/>
      <c r="B1020" s="136" t="s">
        <v>47</v>
      </c>
      <c r="C1020" s="173" t="s">
        <v>84</v>
      </c>
      <c r="D1020" s="173" t="s">
        <v>84</v>
      </c>
      <c r="E1020" s="137" t="s">
        <v>47</v>
      </c>
      <c r="F1020" s="137" t="s">
        <v>47</v>
      </c>
      <c r="H1020" s="135"/>
      <c r="I1020" s="150"/>
    </row>
    <row r="1021" spans="1:9" ht="15" customHeight="1" x14ac:dyDescent="0.2">
      <c r="A1021" s="175" t="s">
        <v>7</v>
      </c>
      <c r="B1021" s="139" t="s">
        <v>40</v>
      </c>
      <c r="C1021" s="175" t="s">
        <v>73</v>
      </c>
      <c r="D1021" s="310" t="s">
        <v>188</v>
      </c>
      <c r="E1021" s="141" t="s">
        <v>73</v>
      </c>
      <c r="F1021" s="141" t="s">
        <v>188</v>
      </c>
      <c r="H1021" s="135"/>
      <c r="I1021" s="150"/>
    </row>
    <row r="1022" spans="1:9" ht="15" customHeight="1" x14ac:dyDescent="0.2">
      <c r="A1022" s="169"/>
      <c r="B1022" s="141" t="s">
        <v>455</v>
      </c>
      <c r="C1022" s="175" t="s">
        <v>101</v>
      </c>
      <c r="D1022" s="175" t="s">
        <v>189</v>
      </c>
      <c r="E1022" s="141" t="s">
        <v>101</v>
      </c>
      <c r="F1022" s="141" t="s">
        <v>189</v>
      </c>
      <c r="H1022" s="135"/>
      <c r="I1022" s="150"/>
    </row>
    <row r="1023" spans="1:9" ht="15" customHeight="1" thickBot="1" x14ac:dyDescent="0.25">
      <c r="A1023" s="169"/>
      <c r="B1023" s="139" t="s">
        <v>219</v>
      </c>
      <c r="C1023" s="220" t="s">
        <v>744</v>
      </c>
      <c r="D1023" s="175" t="s">
        <v>59</v>
      </c>
      <c r="E1023" s="171" t="s">
        <v>746</v>
      </c>
      <c r="F1023" s="171" t="s">
        <v>59</v>
      </c>
      <c r="H1023" s="135"/>
      <c r="I1023" s="150"/>
    </row>
    <row r="1024" spans="1:9" ht="15" customHeight="1" thickBot="1" x14ac:dyDescent="0.25">
      <c r="A1024" s="120" t="str">
        <f>$A$62</f>
        <v>Arsenic</v>
      </c>
      <c r="B1024" s="221" t="str">
        <f t="shared" ref="B1024:B1060" si="89">$F845</f>
        <v xml:space="preserve">      -</v>
      </c>
      <c r="C1024" s="294" t="str">
        <f>'Monitoring Data'!B47</f>
        <v xml:space="preserve">      -</v>
      </c>
      <c r="D1024" s="180" t="str">
        <f>IF(B1024=0,"      -",IF(B1024="      -","      -",IF(C1024="      -","      -",(C1024/B1024*100))))</f>
        <v xml:space="preserve">      -</v>
      </c>
      <c r="E1024" s="268" t="str">
        <f>IF($B$34=0,"      -",IF('Monitoring Data'!B44="      -","      -",'Monitoring Data'!B44*$B$34*8.34))</f>
        <v xml:space="preserve">      -</v>
      </c>
      <c r="F1024" s="214" t="str">
        <f t="shared" ref="F1024:F1060" si="90">IF(B1024=0,"      -",IF(B1024="      -","      -",IF(E1024="      -","      -",(E1024/B1024*100))))</f>
        <v xml:space="preserve">      -</v>
      </c>
      <c r="H1024" s="150"/>
      <c r="I1024" s="150"/>
    </row>
    <row r="1025" spans="1:14" ht="15" customHeight="1" thickBot="1" x14ac:dyDescent="0.25">
      <c r="A1025" s="120" t="str">
        <f>$A$63</f>
        <v>Cadmium</v>
      </c>
      <c r="B1025" s="221" t="str">
        <f t="shared" si="89"/>
        <v xml:space="preserve">      -</v>
      </c>
      <c r="C1025" s="294" t="str">
        <f>'Monitoring Data'!I47</f>
        <v xml:space="preserve">      -</v>
      </c>
      <c r="D1025" s="180" t="str">
        <f t="shared" ref="D1025:D1060" si="91">IF(B1025=0,"      -",IF(B1025="      -","      -",IF(C1025="      -","      -",(C1025/B1025*100))))</f>
        <v xml:space="preserve">      -</v>
      </c>
      <c r="E1025" s="268" t="str">
        <f>IF($B$34=0,"      -",IF('Monitoring Data'!I44="      -","      -",'Monitoring Data'!I44*$B$34*8.34))</f>
        <v xml:space="preserve">      -</v>
      </c>
      <c r="F1025" s="214" t="str">
        <f t="shared" si="90"/>
        <v xml:space="preserve">      -</v>
      </c>
      <c r="H1025" s="150"/>
      <c r="I1025" s="150"/>
    </row>
    <row r="1026" spans="1:14" ht="15" customHeight="1" thickBot="1" x14ac:dyDescent="0.25">
      <c r="A1026" s="120" t="str">
        <f>$A$64</f>
        <v>Chromium</v>
      </c>
      <c r="B1026" s="221" t="str">
        <f t="shared" si="89"/>
        <v xml:space="preserve">      -</v>
      </c>
      <c r="C1026" s="294" t="str">
        <f>'Monitoring Data'!P47</f>
        <v xml:space="preserve">      -</v>
      </c>
      <c r="D1026" s="180" t="str">
        <f t="shared" si="91"/>
        <v xml:space="preserve">      -</v>
      </c>
      <c r="E1026" s="268" t="str">
        <f>IF($B$34=0,"      -",IF('Monitoring Data'!P44="      -","      -",'Monitoring Data'!P44*$B$34*8.34))</f>
        <v xml:space="preserve">      -</v>
      </c>
      <c r="F1026" s="214" t="str">
        <f t="shared" si="90"/>
        <v xml:space="preserve">      -</v>
      </c>
      <c r="H1026" s="150"/>
      <c r="I1026" s="150"/>
    </row>
    <row r="1027" spans="1:14" ht="15" customHeight="1" thickBot="1" x14ac:dyDescent="0.25">
      <c r="A1027" s="120" t="str">
        <f>$A$65</f>
        <v>Copper</v>
      </c>
      <c r="B1027" s="221" t="str">
        <f t="shared" si="89"/>
        <v xml:space="preserve">      -</v>
      </c>
      <c r="C1027" s="294" t="str">
        <f>'Monitoring Data'!W47</f>
        <v xml:space="preserve">      -</v>
      </c>
      <c r="D1027" s="180" t="str">
        <f t="shared" si="91"/>
        <v xml:space="preserve">      -</v>
      </c>
      <c r="E1027" s="268" t="str">
        <f>IF($B$34=0,"      -",IF('Monitoring Data'!W44="      -","      -",'Monitoring Data'!W44*$B$34*8.34))</f>
        <v xml:space="preserve">      -</v>
      </c>
      <c r="F1027" s="214" t="str">
        <f t="shared" si="90"/>
        <v xml:space="preserve">      -</v>
      </c>
      <c r="H1027" s="150"/>
      <c r="I1027" s="150"/>
    </row>
    <row r="1028" spans="1:14" ht="15" customHeight="1" thickBot="1" x14ac:dyDescent="0.25">
      <c r="A1028" s="120" t="str">
        <f>$A$66</f>
        <v>Cyanide</v>
      </c>
      <c r="B1028" s="221" t="str">
        <f t="shared" si="89"/>
        <v xml:space="preserve">      -</v>
      </c>
      <c r="C1028" s="294" t="str">
        <f>'Monitoring Data'!AD47</f>
        <v xml:space="preserve">      -</v>
      </c>
      <c r="D1028" s="180" t="str">
        <f t="shared" si="91"/>
        <v xml:space="preserve">      -</v>
      </c>
      <c r="E1028" s="268" t="str">
        <f>IF($B$34=0,"      -",IF('Monitoring Data'!AD44="      -","      -",'Monitoring Data'!AD44*$B$34*8.34))</f>
        <v xml:space="preserve">      -</v>
      </c>
      <c r="F1028" s="214" t="str">
        <f t="shared" si="90"/>
        <v xml:space="preserve">      -</v>
      </c>
      <c r="H1028" s="150"/>
      <c r="I1028" s="311"/>
      <c r="K1028" s="224"/>
      <c r="L1028" s="224"/>
      <c r="M1028" s="224"/>
      <c r="N1028" s="224"/>
    </row>
    <row r="1029" spans="1:14" ht="15" customHeight="1" thickBot="1" x14ac:dyDescent="0.25">
      <c r="A1029" s="120" t="str">
        <f>$A$67</f>
        <v>Lead</v>
      </c>
      <c r="B1029" s="221" t="str">
        <f t="shared" si="89"/>
        <v xml:space="preserve">      -</v>
      </c>
      <c r="C1029" s="294" t="str">
        <f>'Monitoring Data'!AK47</f>
        <v xml:space="preserve">      -</v>
      </c>
      <c r="D1029" s="180" t="str">
        <f t="shared" si="91"/>
        <v xml:space="preserve">      -</v>
      </c>
      <c r="E1029" s="268" t="str">
        <f>IF($B$34=0,"      -",IF('Monitoring Data'!AK44="      -","      -",'Monitoring Data'!AK44*$B$34*8.34))</f>
        <v xml:space="preserve">      -</v>
      </c>
      <c r="F1029" s="214" t="str">
        <f t="shared" si="90"/>
        <v xml:space="preserve">      -</v>
      </c>
      <c r="H1029" s="150"/>
      <c r="I1029" s="311"/>
      <c r="J1029" s="184"/>
      <c r="K1029" s="224"/>
      <c r="L1029" s="224"/>
      <c r="M1029" s="224"/>
      <c r="N1029" s="224"/>
    </row>
    <row r="1030" spans="1:14" ht="15" customHeight="1" thickBot="1" x14ac:dyDescent="0.25">
      <c r="A1030" s="120" t="str">
        <f>$A$68</f>
        <v>Mercury</v>
      </c>
      <c r="B1030" s="221" t="str">
        <f t="shared" si="89"/>
        <v xml:space="preserve">      -</v>
      </c>
      <c r="C1030" s="294" t="str">
        <f>'Monitoring Data'!AR47</f>
        <v xml:space="preserve">      -</v>
      </c>
      <c r="D1030" s="180" t="str">
        <f t="shared" si="91"/>
        <v xml:space="preserve">      -</v>
      </c>
      <c r="E1030" s="268" t="str">
        <f>IF($B$34=0,"      -",IF('Monitoring Data'!AR44="      -","      -",'Monitoring Data'!AR44*$B$34*8.34))</f>
        <v xml:space="preserve">      -</v>
      </c>
      <c r="F1030" s="214" t="str">
        <f t="shared" si="90"/>
        <v xml:space="preserve">      -</v>
      </c>
      <c r="H1030" s="150"/>
      <c r="I1030" s="311"/>
      <c r="K1030" s="224"/>
      <c r="L1030" s="224"/>
      <c r="M1030" s="224"/>
      <c r="N1030" s="224"/>
    </row>
    <row r="1031" spans="1:14" ht="15" customHeight="1" thickBot="1" x14ac:dyDescent="0.25">
      <c r="A1031" s="120" t="str">
        <f>$A$69</f>
        <v>Molybdenum</v>
      </c>
      <c r="B1031" s="221" t="str">
        <f t="shared" si="89"/>
        <v xml:space="preserve">      -</v>
      </c>
      <c r="C1031" s="294" t="str">
        <f>'Monitoring Data'!AY47</f>
        <v xml:space="preserve">      -</v>
      </c>
      <c r="D1031" s="180" t="str">
        <f t="shared" si="91"/>
        <v xml:space="preserve">      -</v>
      </c>
      <c r="E1031" s="268" t="str">
        <f>IF($B$34=0,"      -",IF('Monitoring Data'!AY44="      -","      -",'Monitoring Data'!AY44*$B$34*8.34))</f>
        <v xml:space="preserve">      -</v>
      </c>
      <c r="F1031" s="214" t="str">
        <f t="shared" si="90"/>
        <v xml:space="preserve">      -</v>
      </c>
      <c r="H1031" s="150"/>
      <c r="I1031" s="311"/>
      <c r="K1031" s="224"/>
      <c r="L1031" s="224"/>
      <c r="M1031" s="224"/>
      <c r="N1031" s="224"/>
    </row>
    <row r="1032" spans="1:14" ht="15" customHeight="1" thickBot="1" x14ac:dyDescent="0.25">
      <c r="A1032" s="120" t="str">
        <f>$A$70</f>
        <v>Nickel</v>
      </c>
      <c r="B1032" s="221" t="str">
        <f t="shared" si="89"/>
        <v xml:space="preserve">      -</v>
      </c>
      <c r="C1032" s="294" t="str">
        <f>'Monitoring Data'!BF47</f>
        <v xml:space="preserve">      -</v>
      </c>
      <c r="D1032" s="180" t="str">
        <f t="shared" si="91"/>
        <v xml:space="preserve">      -</v>
      </c>
      <c r="E1032" s="268" t="str">
        <f>IF($B$34=0,"      -",IF('Monitoring Data'!BF44="      -","      -",'Monitoring Data'!BF44*$B$34*8.34))</f>
        <v xml:space="preserve">      -</v>
      </c>
      <c r="F1032" s="214" t="str">
        <f t="shared" si="90"/>
        <v xml:space="preserve">      -</v>
      </c>
      <c r="H1032" s="150"/>
      <c r="I1032" s="311"/>
      <c r="K1032" s="224"/>
      <c r="L1032" s="224"/>
      <c r="M1032" s="224"/>
      <c r="N1032" s="224"/>
    </row>
    <row r="1033" spans="1:14" ht="15" customHeight="1" thickBot="1" x14ac:dyDescent="0.25">
      <c r="A1033" s="120" t="str">
        <f>$A$71</f>
        <v>Selenium</v>
      </c>
      <c r="B1033" s="221" t="str">
        <f t="shared" si="89"/>
        <v xml:space="preserve">      -</v>
      </c>
      <c r="C1033" s="294" t="str">
        <f>'Monitoring Data'!BM47</f>
        <v xml:space="preserve">      -</v>
      </c>
      <c r="D1033" s="180" t="str">
        <f t="shared" si="91"/>
        <v xml:space="preserve">      -</v>
      </c>
      <c r="E1033" s="268" t="str">
        <f>IF($B$34=0,"      -",IF('Monitoring Data'!BM44="      -","      -",'Monitoring Data'!BM44*$B$34*8.34))</f>
        <v xml:space="preserve">      -</v>
      </c>
      <c r="F1033" s="214" t="str">
        <f t="shared" si="90"/>
        <v xml:space="preserve">      -</v>
      </c>
      <c r="H1033" s="150"/>
      <c r="I1033" s="311"/>
      <c r="K1033" s="224"/>
      <c r="L1033" s="224"/>
      <c r="M1033" s="224"/>
      <c r="N1033" s="224"/>
    </row>
    <row r="1034" spans="1:14" ht="15" customHeight="1" thickBot="1" x14ac:dyDescent="0.25">
      <c r="A1034" s="120" t="str">
        <f>$A$72</f>
        <v>Silver</v>
      </c>
      <c r="B1034" s="221" t="str">
        <f t="shared" si="89"/>
        <v xml:space="preserve">      -</v>
      </c>
      <c r="C1034" s="294" t="str">
        <f>'Monitoring Data'!BT47</f>
        <v xml:space="preserve">      -</v>
      </c>
      <c r="D1034" s="180" t="str">
        <f t="shared" si="91"/>
        <v xml:space="preserve">      -</v>
      </c>
      <c r="E1034" s="268" t="str">
        <f>IF($B$34=0,"      -",IF('Monitoring Data'!BT44="      -","      -",'Monitoring Data'!BT44*$B$34*8.34))</f>
        <v xml:space="preserve">      -</v>
      </c>
      <c r="F1034" s="214" t="str">
        <f t="shared" si="90"/>
        <v xml:space="preserve">      -</v>
      </c>
      <c r="H1034" s="150"/>
      <c r="I1034" s="311"/>
      <c r="K1034" s="224"/>
      <c r="L1034" s="224"/>
      <c r="M1034" s="224"/>
      <c r="N1034" s="224"/>
    </row>
    <row r="1035" spans="1:14" ht="15" customHeight="1" thickBot="1" x14ac:dyDescent="0.25">
      <c r="A1035" s="120" t="str">
        <f>$A$73</f>
        <v>Zinc</v>
      </c>
      <c r="B1035" s="221" t="str">
        <f t="shared" si="89"/>
        <v xml:space="preserve">      -</v>
      </c>
      <c r="C1035" s="294" t="str">
        <f>'Monitoring Data'!CA47</f>
        <v xml:space="preserve">      -</v>
      </c>
      <c r="D1035" s="180" t="str">
        <f t="shared" si="91"/>
        <v xml:space="preserve">      -</v>
      </c>
      <c r="E1035" s="268" t="str">
        <f>IF($B$34=0,"      -",IF('Monitoring Data'!CA44="      -","      -",'Monitoring Data'!CA44*$B$34*8.34))</f>
        <v xml:space="preserve">      -</v>
      </c>
      <c r="F1035" s="214" t="str">
        <f t="shared" si="90"/>
        <v xml:space="preserve">      -</v>
      </c>
      <c r="H1035" s="150"/>
      <c r="I1035" s="311"/>
      <c r="K1035" s="224"/>
      <c r="L1035" s="224"/>
      <c r="M1035" s="224"/>
      <c r="N1035" s="224"/>
    </row>
    <row r="1036" spans="1:14" ht="15.75" thickBot="1" x14ac:dyDescent="0.25">
      <c r="A1036" s="119" t="str">
        <f>$A$74</f>
        <v>Ammonia</v>
      </c>
      <c r="B1036" s="221" t="str">
        <f t="shared" si="89"/>
        <v xml:space="preserve">      -</v>
      </c>
      <c r="C1036" s="294" t="str">
        <f>'Monitoring Data'!CH47</f>
        <v xml:space="preserve">      -</v>
      </c>
      <c r="D1036" s="180" t="str">
        <f>IF(B1036=0,"      -",IF(B1036="      -","      -",IF(C1036="      -","      -",(C1036/B1036*100))))</f>
        <v xml:space="preserve">      -</v>
      </c>
      <c r="E1036" s="268" t="str">
        <f>IF($B$34=0,"      -",IF('Monitoring Data'!CH44="      -","      -",'Monitoring Data'!CH44*$B$34*8.34))</f>
        <v xml:space="preserve">      -</v>
      </c>
      <c r="F1036" s="214" t="str">
        <f t="shared" si="90"/>
        <v xml:space="preserve">      -</v>
      </c>
      <c r="H1036" s="150"/>
      <c r="I1036" s="311"/>
      <c r="K1036" s="224"/>
      <c r="L1036" s="224"/>
      <c r="M1036" s="224"/>
      <c r="N1036" s="224"/>
    </row>
    <row r="1037" spans="1:14" ht="15.75" thickBot="1" x14ac:dyDescent="0.25">
      <c r="A1037" s="119" t="str">
        <f>$A$75</f>
        <v>BOD</v>
      </c>
      <c r="B1037" s="221" t="str">
        <f t="shared" si="89"/>
        <v xml:space="preserve">      -</v>
      </c>
      <c r="C1037" s="294" t="str">
        <f>'Monitoring Data'!CO47</f>
        <v xml:space="preserve">      -</v>
      </c>
      <c r="D1037" s="180" t="str">
        <f>IF(B1037=0,"      -",IF(B1037="      -","      -",IF(C1037="      -","      -",(C1037/B1037*100))))</f>
        <v xml:space="preserve">      -</v>
      </c>
      <c r="E1037" s="268" t="str">
        <f>IF($B$34=0,"      -",IF('Monitoring Data'!CO44="      -","      -",'Monitoring Data'!CO44*$B$34*8.34))</f>
        <v xml:space="preserve">      -</v>
      </c>
      <c r="F1037" s="214" t="str">
        <f t="shared" si="90"/>
        <v xml:space="preserve">      -</v>
      </c>
      <c r="H1037" s="150"/>
      <c r="I1037" s="311"/>
      <c r="K1037" s="224"/>
      <c r="L1037" s="224"/>
      <c r="M1037" s="224"/>
      <c r="N1037" s="224"/>
    </row>
    <row r="1038" spans="1:14" ht="15.75" thickBot="1" x14ac:dyDescent="0.25">
      <c r="A1038" s="119" t="str">
        <f>$A$76</f>
        <v>TSS</v>
      </c>
      <c r="B1038" s="221" t="str">
        <f t="shared" si="89"/>
        <v xml:space="preserve">      -</v>
      </c>
      <c r="C1038" s="294" t="str">
        <f>'Monitoring Data'!CV47</f>
        <v xml:space="preserve">      -</v>
      </c>
      <c r="D1038" s="180" t="str">
        <f t="shared" si="91"/>
        <v xml:space="preserve">      -</v>
      </c>
      <c r="E1038" s="268" t="str">
        <f>IF($B$34=0,"      -",IF('Monitoring Data'!CV44="      -","      -",'Monitoring Data'!CV44*$B$34*8.34))</f>
        <v xml:space="preserve">      -</v>
      </c>
      <c r="F1038" s="214" t="str">
        <f t="shared" si="90"/>
        <v xml:space="preserve">      -</v>
      </c>
      <c r="H1038" s="150"/>
      <c r="I1038" s="311"/>
      <c r="K1038" s="224"/>
      <c r="L1038" s="224"/>
      <c r="M1038" s="224"/>
      <c r="N1038" s="224"/>
    </row>
    <row r="1039" spans="1:14" ht="15.75" thickBot="1" x14ac:dyDescent="0.25">
      <c r="A1039" s="119" t="str">
        <f>$A$77</f>
        <v>Phosphorus (T)</v>
      </c>
      <c r="B1039" s="221" t="str">
        <f t="shared" si="89"/>
        <v xml:space="preserve">      -</v>
      </c>
      <c r="C1039" s="312" t="str">
        <f>'Monitoring Data'!DC47</f>
        <v xml:space="preserve">      -</v>
      </c>
      <c r="D1039" s="180" t="str">
        <f t="shared" si="91"/>
        <v xml:space="preserve">      -</v>
      </c>
      <c r="E1039" s="268" t="str">
        <f>IF($B$34=0,"      -",IF('Monitoring Data'!DC44="      -","      -",'Monitoring Data'!DC44*$B$34*8.34))</f>
        <v xml:space="preserve">      -</v>
      </c>
      <c r="F1039" s="214" t="str">
        <f t="shared" si="90"/>
        <v xml:space="preserve">      -</v>
      </c>
      <c r="H1039" s="150"/>
      <c r="I1039" s="311"/>
      <c r="K1039" s="224"/>
      <c r="L1039" s="224"/>
      <c r="M1039" s="224"/>
      <c r="N1039" s="224"/>
    </row>
    <row r="1040" spans="1:14" ht="15.75" thickBot="1" x14ac:dyDescent="0.25">
      <c r="A1040" s="120" t="str">
        <f>$A$78</f>
        <v>Nitrogen (T)</v>
      </c>
      <c r="B1040" s="221" t="str">
        <f t="shared" si="89"/>
        <v xml:space="preserve">      -</v>
      </c>
      <c r="C1040" s="312" t="str">
        <f>'Monitoring Data'!DJ47</f>
        <v xml:space="preserve">      -</v>
      </c>
      <c r="D1040" s="180" t="str">
        <f t="shared" si="91"/>
        <v xml:space="preserve">      -</v>
      </c>
      <c r="E1040" s="268" t="str">
        <f>IF($B$34=0,"      -",IF('Monitoring Data'!DJ44="      -","      -",'Monitoring Data'!DJ44*$B$34*8.34))</f>
        <v xml:space="preserve">      -</v>
      </c>
      <c r="F1040" s="214" t="str">
        <f t="shared" si="90"/>
        <v xml:space="preserve">      -</v>
      </c>
      <c r="H1040" s="150"/>
      <c r="I1040" s="311"/>
      <c r="K1040" s="224"/>
      <c r="L1040" s="224"/>
      <c r="M1040" s="224"/>
      <c r="N1040" s="224"/>
    </row>
    <row r="1041" spans="1:14" ht="15" customHeight="1" thickBot="1" x14ac:dyDescent="0.25">
      <c r="A1041" s="120" t="str">
        <f>$A$79</f>
        <v>Beryllium</v>
      </c>
      <c r="B1041" s="221" t="str">
        <f t="shared" si="89"/>
        <v xml:space="preserve">      -</v>
      </c>
      <c r="C1041" s="312" t="str">
        <f>'Monitoring Data'!DQ47</f>
        <v xml:space="preserve">      -</v>
      </c>
      <c r="D1041" s="180" t="str">
        <f t="shared" si="91"/>
        <v xml:space="preserve">      -</v>
      </c>
      <c r="E1041" s="268" t="str">
        <f>IF($B$34=0,"      -",IF('Monitoring Data'!DQ44="      -","      -",'Monitoring Data'!DQ44*$B$34*8.34))</f>
        <v xml:space="preserve">      -</v>
      </c>
      <c r="F1041" s="214" t="str">
        <f t="shared" si="90"/>
        <v xml:space="preserve">      -</v>
      </c>
      <c r="H1041" s="150"/>
      <c r="I1041" s="311"/>
      <c r="K1041" s="224"/>
      <c r="L1041" s="224"/>
      <c r="M1041" s="224"/>
      <c r="N1041" s="224"/>
    </row>
    <row r="1042" spans="1:14" ht="15" customHeight="1" thickBot="1" x14ac:dyDescent="0.25">
      <c r="A1042" s="120" t="str">
        <f>IF($A$80="","",$A$80)</f>
        <v/>
      </c>
      <c r="B1042" s="221" t="str">
        <f t="shared" si="89"/>
        <v xml:space="preserve">      -</v>
      </c>
      <c r="C1042" s="312" t="str">
        <f>'Monitoring Data'!DX47</f>
        <v xml:space="preserve">      -</v>
      </c>
      <c r="D1042" s="180" t="str">
        <f t="shared" si="91"/>
        <v xml:space="preserve">      -</v>
      </c>
      <c r="E1042" s="268" t="str">
        <f>IF($B$34=0,"      -",IF('Monitoring Data'!DX44="      -","      -",'Monitoring Data'!DX44*$B$34*8.34))</f>
        <v xml:space="preserve">      -</v>
      </c>
      <c r="F1042" s="214" t="str">
        <f t="shared" si="90"/>
        <v xml:space="preserve">      -</v>
      </c>
      <c r="H1042" s="150"/>
      <c r="I1042" s="311"/>
      <c r="K1042" s="224"/>
      <c r="L1042" s="224"/>
      <c r="M1042" s="224"/>
      <c r="N1042" s="224"/>
    </row>
    <row r="1043" spans="1:14" ht="15" customHeight="1" thickBot="1" x14ac:dyDescent="0.25">
      <c r="A1043" s="120" t="str">
        <f>IF($A$81="","",$A$81)</f>
        <v/>
      </c>
      <c r="B1043" s="221" t="str">
        <f t="shared" si="89"/>
        <v xml:space="preserve">      -</v>
      </c>
      <c r="C1043" s="312" t="str">
        <f>'Monitoring Data'!EE47</f>
        <v xml:space="preserve">      -</v>
      </c>
      <c r="D1043" s="180" t="str">
        <f t="shared" si="91"/>
        <v xml:space="preserve">      -</v>
      </c>
      <c r="E1043" s="268" t="str">
        <f>IF($B$34=0,"      -",IF('Monitoring Data'!EE44="      -","      -",'Monitoring Data'!EE44*$B$34*8.34))</f>
        <v xml:space="preserve">      -</v>
      </c>
      <c r="F1043" s="214" t="str">
        <f t="shared" si="90"/>
        <v xml:space="preserve">      -</v>
      </c>
      <c r="H1043" s="150"/>
      <c r="I1043" s="311"/>
      <c r="K1043" s="224"/>
      <c r="L1043" s="224"/>
      <c r="M1043" s="224"/>
      <c r="N1043" s="224"/>
    </row>
    <row r="1044" spans="1:14" ht="15" customHeight="1" thickBot="1" x14ac:dyDescent="0.25">
      <c r="A1044" s="120" t="str">
        <f>IF($A$82="","",$A$82)</f>
        <v/>
      </c>
      <c r="B1044" s="221" t="str">
        <f t="shared" si="89"/>
        <v xml:space="preserve">      -</v>
      </c>
      <c r="C1044" s="312" t="str">
        <f>'Monitoring Data'!EL47</f>
        <v xml:space="preserve">      -</v>
      </c>
      <c r="D1044" s="180" t="str">
        <f t="shared" si="91"/>
        <v xml:space="preserve">      -</v>
      </c>
      <c r="E1044" s="268" t="str">
        <f>IF($B$34=0,"      -",IF('Monitoring Data'!EL44="      -","      -",'Monitoring Data'!EL44*$B$34*8.34))</f>
        <v xml:space="preserve">      -</v>
      </c>
      <c r="F1044" s="214" t="str">
        <f t="shared" si="90"/>
        <v xml:space="preserve">      -</v>
      </c>
      <c r="H1044" s="150"/>
      <c r="I1044" s="311"/>
      <c r="K1044" s="224"/>
      <c r="L1044" s="224"/>
      <c r="M1044" s="224"/>
      <c r="N1044" s="224"/>
    </row>
    <row r="1045" spans="1:14" ht="15" customHeight="1" thickBot="1" x14ac:dyDescent="0.25">
      <c r="A1045" s="120" t="str">
        <f>IF($A$83="","",$A$83)</f>
        <v/>
      </c>
      <c r="B1045" s="221" t="str">
        <f t="shared" si="89"/>
        <v xml:space="preserve">      -</v>
      </c>
      <c r="C1045" s="312" t="str">
        <f>'Monitoring Data'!ES47</f>
        <v xml:space="preserve">      -</v>
      </c>
      <c r="D1045" s="180" t="str">
        <f t="shared" si="91"/>
        <v xml:space="preserve">      -</v>
      </c>
      <c r="E1045" s="268" t="str">
        <f>IF($B$34=0,"      -",IF('Monitoring Data'!ES44="      -","      -",'Monitoring Data'!ES44*$B$34*8.34))</f>
        <v xml:space="preserve">      -</v>
      </c>
      <c r="F1045" s="214" t="str">
        <f t="shared" si="90"/>
        <v xml:space="preserve">      -</v>
      </c>
      <c r="H1045" s="150"/>
      <c r="I1045" s="311"/>
      <c r="K1045" s="224"/>
      <c r="L1045" s="224"/>
      <c r="M1045" s="224"/>
      <c r="N1045" s="224"/>
    </row>
    <row r="1046" spans="1:14" ht="15" customHeight="1" thickBot="1" x14ac:dyDescent="0.25">
      <c r="A1046" s="120" t="str">
        <f>IF($A$84="","",$A$84)</f>
        <v/>
      </c>
      <c r="B1046" s="221" t="str">
        <f t="shared" si="89"/>
        <v xml:space="preserve">      -</v>
      </c>
      <c r="C1046" s="312" t="str">
        <f>'Monitoring Data'!EZ47</f>
        <v xml:space="preserve">      -</v>
      </c>
      <c r="D1046" s="180" t="str">
        <f t="shared" si="91"/>
        <v xml:space="preserve">      -</v>
      </c>
      <c r="E1046" s="268" t="str">
        <f>IF($B$34=0,"      -",IF('Monitoring Data'!EZ44="      -","      -",'Monitoring Data'!EZ44*$B$34*8.34))</f>
        <v xml:space="preserve">      -</v>
      </c>
      <c r="F1046" s="214" t="str">
        <f t="shared" si="90"/>
        <v xml:space="preserve">      -</v>
      </c>
      <c r="H1046" s="150"/>
      <c r="I1046" s="311"/>
      <c r="K1046" s="224"/>
      <c r="L1046" s="224"/>
      <c r="M1046" s="224"/>
      <c r="N1046" s="224"/>
    </row>
    <row r="1047" spans="1:14" ht="15" customHeight="1" thickBot="1" x14ac:dyDescent="0.25">
      <c r="A1047" s="120" t="str">
        <f>IF($A$85="","",$A$85)</f>
        <v/>
      </c>
      <c r="B1047" s="221" t="str">
        <f t="shared" si="89"/>
        <v xml:space="preserve">      -</v>
      </c>
      <c r="C1047" s="312" t="str">
        <f>'Monitoring Data'!FG47</f>
        <v xml:space="preserve">      -</v>
      </c>
      <c r="D1047" s="180" t="str">
        <f t="shared" si="91"/>
        <v xml:space="preserve">      -</v>
      </c>
      <c r="E1047" s="268" t="str">
        <f>IF($B$34=0,"      -",IF('Monitoring Data'!FG44="      -","      -",'Monitoring Data'!FG44*$B$34*8.34))</f>
        <v xml:space="preserve">      -</v>
      </c>
      <c r="F1047" s="214" t="str">
        <f t="shared" si="90"/>
        <v xml:space="preserve">      -</v>
      </c>
      <c r="H1047" s="150"/>
      <c r="I1047" s="311"/>
      <c r="K1047" s="224"/>
      <c r="L1047" s="224"/>
      <c r="M1047" s="224"/>
      <c r="N1047" s="224"/>
    </row>
    <row r="1048" spans="1:14" ht="15" customHeight="1" thickBot="1" x14ac:dyDescent="0.25">
      <c r="A1048" s="120" t="str">
        <f>IF($A$86="","",$A$86)</f>
        <v/>
      </c>
      <c r="B1048" s="221" t="str">
        <f t="shared" si="89"/>
        <v xml:space="preserve">      -</v>
      </c>
      <c r="C1048" s="312" t="str">
        <f>'Monitoring Data'!FN47</f>
        <v xml:space="preserve">      -</v>
      </c>
      <c r="D1048" s="180" t="str">
        <f t="shared" si="91"/>
        <v xml:space="preserve">      -</v>
      </c>
      <c r="E1048" s="268" t="str">
        <f>IF($B$34=0,"      -",IF('Monitoring Data'!FN44="      -","      -",'Monitoring Data'!FN44*$B$34*8.34))</f>
        <v xml:space="preserve">      -</v>
      </c>
      <c r="F1048" s="214" t="str">
        <f t="shared" si="90"/>
        <v xml:space="preserve">      -</v>
      </c>
      <c r="H1048" s="150"/>
      <c r="I1048" s="311"/>
      <c r="K1048" s="224"/>
      <c r="L1048" s="224"/>
      <c r="M1048" s="224"/>
      <c r="N1048" s="224"/>
    </row>
    <row r="1049" spans="1:14" ht="15" customHeight="1" thickBot="1" x14ac:dyDescent="0.25">
      <c r="A1049" s="120" t="str">
        <f>IF($A$87="","",$A$87)</f>
        <v/>
      </c>
      <c r="B1049" s="221" t="str">
        <f t="shared" si="89"/>
        <v xml:space="preserve">      -</v>
      </c>
      <c r="C1049" s="312" t="str">
        <f>'Monitoring Data'!FU47</f>
        <v xml:space="preserve">      -</v>
      </c>
      <c r="D1049" s="180" t="str">
        <f t="shared" si="91"/>
        <v xml:space="preserve">      -</v>
      </c>
      <c r="E1049" s="268" t="str">
        <f>IF($B$34=0,"      -",IF('Monitoring Data'!FU44="      -","      -",'Monitoring Data'!FU44*$B$34*8.34))</f>
        <v xml:space="preserve">      -</v>
      </c>
      <c r="F1049" s="214" t="str">
        <f t="shared" si="90"/>
        <v xml:space="preserve">      -</v>
      </c>
      <c r="H1049" s="150"/>
      <c r="I1049" s="311"/>
      <c r="K1049" s="224"/>
      <c r="L1049" s="224"/>
      <c r="M1049" s="224"/>
      <c r="N1049" s="224"/>
    </row>
    <row r="1050" spans="1:14" ht="15" customHeight="1" thickBot="1" x14ac:dyDescent="0.25">
      <c r="A1050" s="120" t="str">
        <f>IF($A$88="","",$A$88)</f>
        <v/>
      </c>
      <c r="B1050" s="221" t="str">
        <f t="shared" si="89"/>
        <v xml:space="preserve">      -</v>
      </c>
      <c r="C1050" s="312" t="str">
        <f>'Monitoring Data'!GB47</f>
        <v xml:space="preserve">      -</v>
      </c>
      <c r="D1050" s="180" t="str">
        <f t="shared" si="91"/>
        <v xml:space="preserve">      -</v>
      </c>
      <c r="E1050" s="268" t="str">
        <f>IF($B$34=0,"      -",IF('Monitoring Data'!GB44="      -","      -",'Monitoring Data'!GB44*$B$34*8.34))</f>
        <v xml:space="preserve">      -</v>
      </c>
      <c r="F1050" s="214" t="str">
        <f t="shared" si="90"/>
        <v xml:space="preserve">      -</v>
      </c>
      <c r="H1050" s="150"/>
      <c r="I1050" s="311"/>
      <c r="K1050" s="224"/>
      <c r="L1050" s="224"/>
      <c r="M1050" s="224"/>
      <c r="N1050" s="224"/>
    </row>
    <row r="1051" spans="1:14" ht="15" customHeight="1" thickBot="1" x14ac:dyDescent="0.25">
      <c r="A1051" s="120" t="str">
        <f>IF($A$89="","",$A$89)</f>
        <v/>
      </c>
      <c r="B1051" s="221" t="str">
        <f t="shared" si="89"/>
        <v xml:space="preserve">      -</v>
      </c>
      <c r="C1051" s="312" t="str">
        <f>'Monitoring Data'!GI47</f>
        <v xml:space="preserve">      -</v>
      </c>
      <c r="D1051" s="180" t="str">
        <f t="shared" si="91"/>
        <v xml:space="preserve">      -</v>
      </c>
      <c r="E1051" s="268" t="str">
        <f>IF($B$34=0,"      -",IF('Monitoring Data'!GI44="      -","      -",'Monitoring Data'!GI44*$B$34*8.34))</f>
        <v xml:space="preserve">      -</v>
      </c>
      <c r="F1051" s="214" t="str">
        <f t="shared" si="90"/>
        <v xml:space="preserve">      -</v>
      </c>
      <c r="H1051" s="150"/>
      <c r="I1051" s="311"/>
      <c r="K1051" s="224"/>
      <c r="L1051" s="224"/>
      <c r="M1051" s="224"/>
      <c r="N1051" s="224"/>
    </row>
    <row r="1052" spans="1:14" ht="15" customHeight="1" thickBot="1" x14ac:dyDescent="0.25">
      <c r="A1052" s="120" t="str">
        <f>IF($A$90="","",$A$90)</f>
        <v/>
      </c>
      <c r="B1052" s="221" t="str">
        <f t="shared" si="89"/>
        <v xml:space="preserve">      -</v>
      </c>
      <c r="C1052" s="312" t="str">
        <f>'Monitoring Data'!GP47</f>
        <v xml:space="preserve">      -</v>
      </c>
      <c r="D1052" s="180" t="str">
        <f t="shared" si="91"/>
        <v xml:space="preserve">      -</v>
      </c>
      <c r="E1052" s="268" t="str">
        <f>IF($B$34=0,"      -",IF('Monitoring Data'!GP44="      -","      -",'Monitoring Data'!GP44*$B$34*8.34))</f>
        <v xml:space="preserve">      -</v>
      </c>
      <c r="F1052" s="214" t="str">
        <f t="shared" si="90"/>
        <v xml:space="preserve">      -</v>
      </c>
      <c r="H1052" s="150"/>
      <c r="I1052" s="311"/>
      <c r="K1052" s="224"/>
      <c r="L1052" s="224"/>
      <c r="M1052" s="224"/>
      <c r="N1052" s="224"/>
    </row>
    <row r="1053" spans="1:14" ht="15" customHeight="1" thickBot="1" x14ac:dyDescent="0.25">
      <c r="A1053" s="120" t="str">
        <f>IF($A$91="","",$A$91)</f>
        <v/>
      </c>
      <c r="B1053" s="221" t="str">
        <f t="shared" si="89"/>
        <v xml:space="preserve">      -</v>
      </c>
      <c r="C1053" s="312" t="str">
        <f>'Monitoring Data'!GW47</f>
        <v xml:space="preserve">      -</v>
      </c>
      <c r="D1053" s="180" t="str">
        <f t="shared" si="91"/>
        <v xml:space="preserve">      -</v>
      </c>
      <c r="E1053" s="268" t="str">
        <f>IF($B$34=0,"      -",IF('Monitoring Data'!GW44="      -","      -",'Monitoring Data'!GW44*$B$34*8.34))</f>
        <v xml:space="preserve">      -</v>
      </c>
      <c r="F1053" s="214" t="str">
        <f t="shared" si="90"/>
        <v xml:space="preserve">      -</v>
      </c>
      <c r="H1053" s="150"/>
      <c r="I1053" s="311"/>
      <c r="K1053" s="224"/>
      <c r="L1053" s="224"/>
      <c r="M1053" s="224"/>
      <c r="N1053" s="224"/>
    </row>
    <row r="1054" spans="1:14" ht="15" customHeight="1" thickBot="1" x14ac:dyDescent="0.25">
      <c r="A1054" s="120" t="str">
        <f>IF($A$92="","",$A$92)</f>
        <v/>
      </c>
      <c r="B1054" s="221" t="str">
        <f t="shared" si="89"/>
        <v xml:space="preserve">      -</v>
      </c>
      <c r="C1054" s="312" t="str">
        <f>'Monitoring Data'!HD47</f>
        <v xml:space="preserve">      -</v>
      </c>
      <c r="D1054" s="180" t="str">
        <f t="shared" si="91"/>
        <v xml:space="preserve">      -</v>
      </c>
      <c r="E1054" s="268" t="str">
        <f>IF($B$34=0,"      -",IF('Monitoring Data'!HD44="      -","      -",'Monitoring Data'!HD44*$B$34*8.34))</f>
        <v xml:space="preserve">      -</v>
      </c>
      <c r="F1054" s="214" t="str">
        <f t="shared" si="90"/>
        <v xml:space="preserve">      -</v>
      </c>
      <c r="H1054" s="150"/>
      <c r="I1054" s="311"/>
      <c r="K1054" s="224"/>
      <c r="L1054" s="224"/>
      <c r="M1054" s="224"/>
      <c r="N1054" s="224"/>
    </row>
    <row r="1055" spans="1:14" ht="15" customHeight="1" thickBot="1" x14ac:dyDescent="0.25">
      <c r="A1055" s="120" t="str">
        <f>IF($A$93="","",$A$93)</f>
        <v/>
      </c>
      <c r="B1055" s="221" t="str">
        <f t="shared" si="89"/>
        <v xml:space="preserve">      -</v>
      </c>
      <c r="C1055" s="312" t="str">
        <f>'Monitoring Data'!HK47</f>
        <v xml:space="preserve">      -</v>
      </c>
      <c r="D1055" s="180" t="str">
        <f t="shared" si="91"/>
        <v xml:space="preserve">      -</v>
      </c>
      <c r="E1055" s="268" t="str">
        <f>IF($B$34=0,"      -",IF('Monitoring Data'!HK44="      -","      -",'Monitoring Data'!HK44*$B$34*8.34))</f>
        <v xml:space="preserve">      -</v>
      </c>
      <c r="F1055" s="214" t="str">
        <f t="shared" si="90"/>
        <v xml:space="preserve">      -</v>
      </c>
      <c r="H1055" s="150"/>
      <c r="I1055" s="311"/>
      <c r="K1055" s="224"/>
      <c r="L1055" s="224"/>
      <c r="M1055" s="224"/>
      <c r="N1055" s="224"/>
    </row>
    <row r="1056" spans="1:14" ht="15" customHeight="1" thickBot="1" x14ac:dyDescent="0.25">
      <c r="A1056" s="120" t="str">
        <f>IF($A$94="","",$A$94)</f>
        <v/>
      </c>
      <c r="B1056" s="221" t="str">
        <f t="shared" si="89"/>
        <v xml:space="preserve">      -</v>
      </c>
      <c r="C1056" s="312" t="str">
        <f>'Monitoring Data'!HR47</f>
        <v xml:space="preserve">      -</v>
      </c>
      <c r="D1056" s="180" t="str">
        <f t="shared" si="91"/>
        <v xml:space="preserve">      -</v>
      </c>
      <c r="E1056" s="268" t="str">
        <f>IF($B$34=0,"      -",IF('Monitoring Data'!HR44="      -","      -",'Monitoring Data'!HR44*$B$34*8.34))</f>
        <v xml:space="preserve">      -</v>
      </c>
      <c r="F1056" s="214" t="str">
        <f t="shared" si="90"/>
        <v xml:space="preserve">      -</v>
      </c>
      <c r="H1056" s="150"/>
      <c r="I1056" s="311"/>
      <c r="K1056" s="224"/>
      <c r="L1056" s="224"/>
      <c r="M1056" s="224"/>
      <c r="N1056" s="224"/>
    </row>
    <row r="1057" spans="1:14" ht="15" customHeight="1" thickBot="1" x14ac:dyDescent="0.25">
      <c r="A1057" s="120" t="str">
        <f>IF($A$95="","",$A$95)</f>
        <v/>
      </c>
      <c r="B1057" s="221" t="str">
        <f t="shared" si="89"/>
        <v xml:space="preserve">      -</v>
      </c>
      <c r="C1057" s="312" t="str">
        <f>'Monitoring Data'!HY47</f>
        <v xml:space="preserve">      -</v>
      </c>
      <c r="D1057" s="180" t="str">
        <f t="shared" si="91"/>
        <v xml:space="preserve">      -</v>
      </c>
      <c r="E1057" s="268" t="str">
        <f>IF($B$34=0,"      -",IF('Monitoring Data'!HY44="      -","      -",'Monitoring Data'!HY44*$B$34*8.34))</f>
        <v xml:space="preserve">      -</v>
      </c>
      <c r="F1057" s="214" t="str">
        <f t="shared" si="90"/>
        <v xml:space="preserve">      -</v>
      </c>
      <c r="H1057" s="150"/>
      <c r="I1057" s="311"/>
      <c r="K1057" s="224"/>
      <c r="L1057" s="224"/>
      <c r="M1057" s="224"/>
      <c r="N1057" s="224"/>
    </row>
    <row r="1058" spans="1:14" ht="15" customHeight="1" thickBot="1" x14ac:dyDescent="0.25">
      <c r="A1058" s="120" t="str">
        <f>IF($A$96="","",$A$96)</f>
        <v/>
      </c>
      <c r="B1058" s="221" t="str">
        <f t="shared" si="89"/>
        <v xml:space="preserve">      -</v>
      </c>
      <c r="C1058" s="312" t="str">
        <f>'Monitoring Data'!IF47</f>
        <v xml:space="preserve">      -</v>
      </c>
      <c r="D1058" s="180" t="str">
        <f t="shared" si="91"/>
        <v xml:space="preserve">      -</v>
      </c>
      <c r="E1058" s="268" t="str">
        <f>IF($B$34=0,"      -",IF('Monitoring Data'!IF44="      -","      -",'Monitoring Data'!IF44*$B$34*8.34))</f>
        <v xml:space="preserve">      -</v>
      </c>
      <c r="F1058" s="214" t="str">
        <f t="shared" si="90"/>
        <v xml:space="preserve">      -</v>
      </c>
      <c r="H1058" s="150"/>
      <c r="I1058" s="311"/>
      <c r="K1058" s="224"/>
      <c r="L1058" s="224"/>
      <c r="M1058" s="224"/>
      <c r="N1058" s="224"/>
    </row>
    <row r="1059" spans="1:14" ht="15" customHeight="1" thickBot="1" x14ac:dyDescent="0.25">
      <c r="A1059" s="120" t="str">
        <f>IF($A$97="","",$A$97)</f>
        <v/>
      </c>
      <c r="B1059" s="221" t="str">
        <f t="shared" si="89"/>
        <v xml:space="preserve">      -</v>
      </c>
      <c r="C1059" s="312" t="str">
        <f>'Monitoring Data'!IM47</f>
        <v xml:space="preserve">      -</v>
      </c>
      <c r="D1059" s="180" t="str">
        <f t="shared" si="91"/>
        <v xml:space="preserve">      -</v>
      </c>
      <c r="E1059" s="268" t="str">
        <f>IF($B$34=0,"      -",IF('Monitoring Data'!IM44="      -","      -",'Monitoring Data'!IM44*$B$34*8.34))</f>
        <v xml:space="preserve">      -</v>
      </c>
      <c r="F1059" s="214" t="str">
        <f t="shared" si="90"/>
        <v xml:space="preserve">      -</v>
      </c>
      <c r="H1059" s="150"/>
      <c r="I1059" s="311"/>
      <c r="K1059" s="224"/>
      <c r="L1059" s="224"/>
      <c r="M1059" s="224"/>
      <c r="N1059" s="224"/>
    </row>
    <row r="1060" spans="1:14" ht="15" customHeight="1" thickBot="1" x14ac:dyDescent="0.25">
      <c r="A1060" s="120" t="str">
        <f>IF($A$98="","",$A$98)</f>
        <v/>
      </c>
      <c r="B1060" s="221" t="str">
        <f t="shared" si="89"/>
        <v xml:space="preserve">      -</v>
      </c>
      <c r="C1060" s="312" t="str">
        <f>'Monitoring Data'!IT47</f>
        <v xml:space="preserve">      -</v>
      </c>
      <c r="D1060" s="180" t="str">
        <f t="shared" si="91"/>
        <v xml:space="preserve">      -</v>
      </c>
      <c r="E1060" s="268" t="str">
        <f>IF($B$34=0,"      -",IF('Monitoring Data'!IT44="      -","      -",'Monitoring Data'!IT44*$B$34*8.34))</f>
        <v xml:space="preserve">      -</v>
      </c>
      <c r="F1060" s="214" t="str">
        <f t="shared" si="90"/>
        <v xml:space="preserve">      -</v>
      </c>
      <c r="H1060" s="150"/>
      <c r="I1060" s="311"/>
      <c r="K1060" s="224"/>
      <c r="L1060" s="224"/>
      <c r="M1060" s="224"/>
      <c r="N1060" s="224"/>
    </row>
    <row r="1061" spans="1:14" ht="15" customHeight="1" x14ac:dyDescent="0.2">
      <c r="A1061" s="167"/>
      <c r="B1061" s="167"/>
      <c r="C1061" s="167"/>
      <c r="D1061" s="167"/>
      <c r="I1061" s="224"/>
      <c r="K1061" s="224"/>
      <c r="L1061" s="224"/>
      <c r="M1061" s="224"/>
      <c r="N1061" s="224"/>
    </row>
    <row r="1062" spans="1:14" ht="15" customHeight="1" x14ac:dyDescent="0.2">
      <c r="A1062" s="150" t="s">
        <v>221</v>
      </c>
      <c r="B1062" s="150" t="s">
        <v>742</v>
      </c>
      <c r="C1062" s="150"/>
      <c r="D1062" s="150"/>
      <c r="I1062" s="224"/>
      <c r="K1062" s="224"/>
      <c r="L1062" s="224"/>
      <c r="M1062" s="224"/>
      <c r="N1062" s="224"/>
    </row>
    <row r="1063" spans="1:14" ht="15" customHeight="1" x14ac:dyDescent="0.2">
      <c r="A1063" s="150" t="s">
        <v>745</v>
      </c>
      <c r="B1063" s="121" t="s">
        <v>743</v>
      </c>
      <c r="C1063" s="150"/>
      <c r="D1063" s="150"/>
      <c r="I1063" s="224"/>
      <c r="K1063" s="224"/>
      <c r="L1063" s="224"/>
      <c r="M1063" s="224"/>
      <c r="N1063" s="224"/>
    </row>
    <row r="1064" spans="1:14" ht="15" customHeight="1" x14ac:dyDescent="0.2">
      <c r="A1064" s="150" t="s">
        <v>604</v>
      </c>
      <c r="B1064" s="150" t="s">
        <v>748</v>
      </c>
      <c r="C1064" s="150"/>
      <c r="D1064" s="150"/>
      <c r="I1064" s="224"/>
      <c r="K1064" s="224"/>
      <c r="L1064" s="224"/>
      <c r="M1064" s="224"/>
      <c r="N1064" s="224"/>
    </row>
    <row r="1065" spans="1:14" ht="15" customHeight="1" x14ac:dyDescent="0.2">
      <c r="A1065" s="133" t="s">
        <v>747</v>
      </c>
      <c r="B1065" s="121" t="s">
        <v>752</v>
      </c>
      <c r="C1065" s="150"/>
      <c r="D1065" s="150"/>
      <c r="I1065" s="224"/>
      <c r="K1065" s="224"/>
      <c r="L1065" s="224"/>
      <c r="M1065" s="224"/>
      <c r="N1065" s="224"/>
    </row>
    <row r="1066" spans="1:14" ht="15" customHeight="1" x14ac:dyDescent="0.2">
      <c r="A1066" s="133" t="s">
        <v>749</v>
      </c>
      <c r="B1066" s="121" t="s">
        <v>753</v>
      </c>
      <c r="C1066" s="150"/>
      <c r="D1066" s="150"/>
      <c r="I1066" s="224"/>
      <c r="K1066" s="224"/>
      <c r="L1066" s="224"/>
      <c r="M1066" s="224"/>
      <c r="N1066" s="224"/>
    </row>
    <row r="1067" spans="1:14" ht="15" customHeight="1" x14ac:dyDescent="0.2">
      <c r="A1067" s="133" t="s">
        <v>750</v>
      </c>
      <c r="B1067" s="121" t="s">
        <v>751</v>
      </c>
      <c r="C1067" s="150"/>
      <c r="D1067" s="150"/>
      <c r="I1067" s="224"/>
      <c r="K1067" s="224"/>
      <c r="L1067" s="224"/>
      <c r="M1067" s="224"/>
      <c r="N1067" s="224"/>
    </row>
    <row r="1068" spans="1:14" ht="15" customHeight="1" x14ac:dyDescent="0.2">
      <c r="A1068" s="156" t="s">
        <v>0</v>
      </c>
      <c r="B1068" s="121" t="s">
        <v>638</v>
      </c>
      <c r="C1068" s="150"/>
      <c r="D1068" s="150"/>
      <c r="I1068" s="224"/>
      <c r="K1068" s="224"/>
      <c r="L1068" s="224"/>
      <c r="M1068" s="224"/>
      <c r="N1068" s="224"/>
    </row>
    <row r="1069" spans="1:14" ht="15" customHeight="1" x14ac:dyDescent="0.2">
      <c r="A1069" s="163">
        <v>8.34</v>
      </c>
      <c r="B1069" s="159" t="s">
        <v>39</v>
      </c>
      <c r="C1069" s="150"/>
      <c r="D1069" s="150"/>
      <c r="I1069" s="224"/>
      <c r="K1069" s="224"/>
      <c r="L1069" s="224"/>
      <c r="M1069" s="224"/>
      <c r="N1069" s="224"/>
    </row>
    <row r="1070" spans="1:14" ht="15" customHeight="1" x14ac:dyDescent="0.2">
      <c r="A1070" s="150" t="s">
        <v>605</v>
      </c>
      <c r="B1070" s="121" t="s">
        <v>754</v>
      </c>
      <c r="D1070" s="122"/>
      <c r="I1070" s="224"/>
      <c r="K1070" s="224"/>
      <c r="L1070" s="224"/>
      <c r="M1070" s="224"/>
      <c r="N1070" s="224"/>
    </row>
    <row r="1071" spans="1:14" ht="15" customHeight="1" x14ac:dyDescent="0.2">
      <c r="A1071" s="150"/>
      <c r="B1071" s="309" t="s">
        <v>756</v>
      </c>
      <c r="D1071" s="122"/>
      <c r="I1071" s="224"/>
      <c r="K1071" s="224"/>
      <c r="L1071" s="224"/>
      <c r="M1071" s="224"/>
      <c r="N1071" s="224"/>
    </row>
    <row r="1072" spans="1:14" ht="15" customHeight="1" x14ac:dyDescent="0.2">
      <c r="A1072" s="150"/>
      <c r="B1072" s="121" t="s">
        <v>755</v>
      </c>
      <c r="D1072" s="122"/>
      <c r="I1072" s="224"/>
      <c r="K1072" s="224"/>
      <c r="L1072" s="224"/>
      <c r="M1072" s="224"/>
      <c r="N1072" s="224"/>
    </row>
    <row r="1073" spans="1:14" ht="15" customHeight="1" x14ac:dyDescent="0.2">
      <c r="A1073" s="150"/>
      <c r="B1073" s="298" t="s">
        <v>757</v>
      </c>
      <c r="D1073" s="122"/>
      <c r="I1073" s="224"/>
      <c r="K1073" s="224"/>
      <c r="L1073" s="224"/>
      <c r="M1073" s="224"/>
      <c r="N1073" s="224"/>
    </row>
    <row r="1074" spans="1:14" ht="15" customHeight="1" x14ac:dyDescent="0.2">
      <c r="A1074" s="150"/>
      <c r="D1074" s="122"/>
      <c r="I1074" s="224"/>
      <c r="K1074" s="224"/>
      <c r="L1074" s="224"/>
      <c r="M1074" s="224"/>
      <c r="N1074" s="224"/>
    </row>
    <row r="1075" spans="1:14" ht="15" customHeight="1" x14ac:dyDescent="0.2">
      <c r="D1075" s="122"/>
      <c r="I1075" s="224"/>
      <c r="K1075" s="224"/>
      <c r="L1075" s="224"/>
      <c r="M1075" s="224"/>
      <c r="N1075" s="224"/>
    </row>
    <row r="1076" spans="1:14" ht="15" customHeight="1" x14ac:dyDescent="0.2">
      <c r="B1076" s="122" t="s">
        <v>362</v>
      </c>
      <c r="I1076" s="224"/>
      <c r="K1076" s="224"/>
      <c r="L1076" s="224"/>
      <c r="M1076" s="224"/>
      <c r="N1076" s="224"/>
    </row>
    <row r="1077" spans="1:14" ht="15" customHeight="1" thickBot="1" x14ac:dyDescent="0.25">
      <c r="I1077" s="224"/>
      <c r="K1077" s="224"/>
      <c r="L1077" s="224"/>
      <c r="M1077" s="224"/>
      <c r="N1077" s="224"/>
    </row>
    <row r="1078" spans="1:14" ht="15" customHeight="1" x14ac:dyDescent="0.2">
      <c r="A1078" s="172"/>
      <c r="B1078" s="173" t="s">
        <v>47</v>
      </c>
      <c r="C1078" s="173" t="s">
        <v>34</v>
      </c>
      <c r="D1078" s="313" t="s">
        <v>73</v>
      </c>
      <c r="E1078" s="173" t="s">
        <v>40</v>
      </c>
      <c r="F1078" s="173" t="s">
        <v>57</v>
      </c>
      <c r="G1078" s="290" t="s">
        <v>102</v>
      </c>
      <c r="H1078" s="173" t="s">
        <v>40</v>
      </c>
      <c r="I1078" s="136" t="s">
        <v>55</v>
      </c>
      <c r="J1078" s="314" t="s">
        <v>92</v>
      </c>
      <c r="K1078" s="224"/>
      <c r="L1078" s="224"/>
      <c r="M1078" s="224"/>
      <c r="N1078" s="224"/>
    </row>
    <row r="1079" spans="1:14" ht="15" customHeight="1" x14ac:dyDescent="0.2">
      <c r="A1079" s="175" t="s">
        <v>7</v>
      </c>
      <c r="B1079" s="175" t="s">
        <v>40</v>
      </c>
      <c r="C1079" s="175" t="s">
        <v>35</v>
      </c>
      <c r="D1079" s="315" t="s">
        <v>74</v>
      </c>
      <c r="E1079" s="220" t="s">
        <v>455</v>
      </c>
      <c r="F1079" s="175" t="s">
        <v>58</v>
      </c>
      <c r="G1079" s="292" t="s">
        <v>74</v>
      </c>
      <c r="H1079" s="220" t="s">
        <v>455</v>
      </c>
      <c r="I1079" s="139" t="s">
        <v>70</v>
      </c>
      <c r="J1079" s="316" t="s">
        <v>74</v>
      </c>
      <c r="N1079" s="224"/>
    </row>
    <row r="1080" spans="1:14" ht="15" customHeight="1" x14ac:dyDescent="0.2">
      <c r="A1080" s="169"/>
      <c r="B1080" s="220" t="s">
        <v>455</v>
      </c>
      <c r="C1080" s="175" t="s">
        <v>36</v>
      </c>
      <c r="D1080" s="315" t="s">
        <v>68</v>
      </c>
      <c r="E1080" s="175" t="s">
        <v>46</v>
      </c>
      <c r="F1080" s="175" t="s">
        <v>59</v>
      </c>
      <c r="G1080" s="292" t="s">
        <v>68</v>
      </c>
      <c r="H1080" s="175" t="s">
        <v>72</v>
      </c>
      <c r="I1080" s="139" t="s">
        <v>71</v>
      </c>
      <c r="J1080" s="316" t="s">
        <v>93</v>
      </c>
    </row>
    <row r="1081" spans="1:14" ht="15" customHeight="1" thickBot="1" x14ac:dyDescent="0.25">
      <c r="A1081" s="169"/>
      <c r="B1081" s="175" t="s">
        <v>219</v>
      </c>
      <c r="C1081" s="175" t="s">
        <v>37</v>
      </c>
      <c r="D1081" s="315" t="s">
        <v>75</v>
      </c>
      <c r="E1081" s="175" t="s">
        <v>333</v>
      </c>
      <c r="F1081" s="175" t="s">
        <v>60</v>
      </c>
      <c r="G1081" s="292"/>
      <c r="H1081" s="175" t="s">
        <v>332</v>
      </c>
      <c r="I1081" s="139" t="s">
        <v>3</v>
      </c>
      <c r="J1081" s="316"/>
    </row>
    <row r="1082" spans="1:14" ht="15" customHeight="1" thickBot="1" x14ac:dyDescent="0.25">
      <c r="A1082" s="118" t="str">
        <f>$A$62</f>
        <v>Arsenic</v>
      </c>
      <c r="B1082" s="221" t="str">
        <f t="shared" ref="B1082:B1118" si="92">$B897</f>
        <v xml:space="preserve">      -</v>
      </c>
      <c r="C1082" s="273" t="str">
        <f t="shared" ref="C1082:C1118" si="93">IF($B$34="","      -",$B$34)</f>
        <v xml:space="preserve">      -</v>
      </c>
      <c r="D1082" s="221" t="str">
        <f>IF(OR(B1082="      -",B1082=0,C1082=0),"      -",(B1082/(C1082*8.34)))</f>
        <v xml:space="preserve">      -</v>
      </c>
      <c r="E1082" s="221" t="str">
        <f t="shared" ref="E1082:E1118" si="94">F289</f>
        <v xml:space="preserve">      -</v>
      </c>
      <c r="F1082" s="317" t="str">
        <f t="shared" ref="F1082:F1118" si="95">$E62</f>
        <v xml:space="preserve">      -</v>
      </c>
      <c r="G1082" s="221" t="str">
        <f>IF(OR(C1082=0,E1082="      -",E1082=0,F1082="      -"),"      -",((E1082*(1-F1082/100))/(8.34*C1082)))</f>
        <v xml:space="preserve">      -</v>
      </c>
      <c r="H1082" s="268" t="str">
        <f>G792</f>
        <v xml:space="preserve">      -</v>
      </c>
      <c r="I1082" s="273" t="str">
        <f>IF($E$34="","      -",$E$34)</f>
        <v xml:space="preserve">      -</v>
      </c>
      <c r="J1082" s="318" t="str">
        <f>IF(OR(F1082=0,F1082="      -",H1082="      -",H1082=0,I1082=0),"      -",((H1082*(F1082/100))/(0.0022*I1082)))</f>
        <v xml:space="preserve">      -</v>
      </c>
    </row>
    <row r="1083" spans="1:14" ht="15" customHeight="1" thickBot="1" x14ac:dyDescent="0.25">
      <c r="A1083" s="118" t="str">
        <f>$A$63</f>
        <v>Cadmium</v>
      </c>
      <c r="B1083" s="221" t="str">
        <f t="shared" si="92"/>
        <v xml:space="preserve">      -</v>
      </c>
      <c r="C1083" s="273" t="str">
        <f t="shared" si="93"/>
        <v xml:space="preserve">      -</v>
      </c>
      <c r="D1083" s="221" t="str">
        <f t="shared" ref="D1083:D1118" si="96">IF(OR(B1083="      -",B1083=0,C1083=0),"      -",(B1083/(C1083*8.34)))</f>
        <v xml:space="preserve">      -</v>
      </c>
      <c r="E1083" s="221" t="str">
        <f t="shared" si="94"/>
        <v xml:space="preserve">      -</v>
      </c>
      <c r="F1083" s="317" t="str">
        <f t="shared" si="95"/>
        <v xml:space="preserve">      -</v>
      </c>
      <c r="G1083" s="221" t="str">
        <f t="shared" ref="G1083:G1118" si="97">IF(OR(C1083=0,E1083="      -",E1083=0,F1083="      -"),"      -",((E1083*(1-F1083/100))/(8.34*C1083)))</f>
        <v xml:space="preserve">      -</v>
      </c>
      <c r="H1083" s="268" t="str">
        <f t="shared" ref="H1083:H1118" si="98">G793</f>
        <v xml:space="preserve">      -</v>
      </c>
      <c r="I1083" s="273" t="str">
        <f t="shared" ref="I1083:I1118" si="99">IF($E$34="","      -",$E$34)</f>
        <v xml:space="preserve">      -</v>
      </c>
      <c r="J1083" s="318" t="str">
        <f t="shared" ref="J1083:J1118" si="100">IF(OR(F1083=0,F1083="      -",H1083="      -",H1083=0,I1083=0),"      -",((H1083*(F1083/100))/(0.0022*I1083)))</f>
        <v xml:space="preserve">      -</v>
      </c>
    </row>
    <row r="1084" spans="1:14" ht="15" customHeight="1" thickBot="1" x14ac:dyDescent="0.25">
      <c r="A1084" s="118" t="str">
        <f>$A$64</f>
        <v>Chromium</v>
      </c>
      <c r="B1084" s="221" t="str">
        <f t="shared" si="92"/>
        <v xml:space="preserve">      -</v>
      </c>
      <c r="C1084" s="273" t="str">
        <f t="shared" si="93"/>
        <v xml:space="preserve">      -</v>
      </c>
      <c r="D1084" s="221" t="str">
        <f t="shared" si="96"/>
        <v xml:space="preserve">      -</v>
      </c>
      <c r="E1084" s="221" t="str">
        <f t="shared" si="94"/>
        <v xml:space="preserve">      -</v>
      </c>
      <c r="F1084" s="317" t="str">
        <f t="shared" si="95"/>
        <v xml:space="preserve">      -</v>
      </c>
      <c r="G1084" s="221" t="str">
        <f t="shared" si="97"/>
        <v xml:space="preserve">      -</v>
      </c>
      <c r="H1084" s="268" t="str">
        <f t="shared" si="98"/>
        <v xml:space="preserve">      -</v>
      </c>
      <c r="I1084" s="273" t="str">
        <f t="shared" si="99"/>
        <v xml:space="preserve">      -</v>
      </c>
      <c r="J1084" s="318" t="str">
        <f t="shared" si="100"/>
        <v xml:space="preserve">      -</v>
      </c>
    </row>
    <row r="1085" spans="1:14" ht="15" customHeight="1" thickBot="1" x14ac:dyDescent="0.25">
      <c r="A1085" s="118" t="str">
        <f>$A$65</f>
        <v>Copper</v>
      </c>
      <c r="B1085" s="221" t="str">
        <f t="shared" si="92"/>
        <v xml:space="preserve">      -</v>
      </c>
      <c r="C1085" s="273" t="str">
        <f t="shared" si="93"/>
        <v xml:space="preserve">      -</v>
      </c>
      <c r="D1085" s="221" t="str">
        <f t="shared" si="96"/>
        <v xml:space="preserve">      -</v>
      </c>
      <c r="E1085" s="221" t="str">
        <f t="shared" si="94"/>
        <v xml:space="preserve">      -</v>
      </c>
      <c r="F1085" s="317" t="str">
        <f t="shared" si="95"/>
        <v xml:space="preserve">      -</v>
      </c>
      <c r="G1085" s="221" t="str">
        <f t="shared" si="97"/>
        <v xml:space="preserve">      -</v>
      </c>
      <c r="H1085" s="268" t="str">
        <f t="shared" si="98"/>
        <v xml:space="preserve">      -</v>
      </c>
      <c r="I1085" s="273" t="str">
        <f t="shared" si="99"/>
        <v xml:space="preserve">      -</v>
      </c>
      <c r="J1085" s="318" t="str">
        <f t="shared" si="100"/>
        <v xml:space="preserve">      -</v>
      </c>
    </row>
    <row r="1086" spans="1:14" ht="15" customHeight="1" thickBot="1" x14ac:dyDescent="0.25">
      <c r="A1086" s="118" t="str">
        <f>$A$66</f>
        <v>Cyanide</v>
      </c>
      <c r="B1086" s="221" t="str">
        <f t="shared" si="92"/>
        <v xml:space="preserve">      -</v>
      </c>
      <c r="C1086" s="273" t="str">
        <f t="shared" si="93"/>
        <v xml:space="preserve">      -</v>
      </c>
      <c r="D1086" s="221" t="str">
        <f t="shared" si="96"/>
        <v xml:space="preserve">      -</v>
      </c>
      <c r="E1086" s="221" t="str">
        <f t="shared" si="94"/>
        <v xml:space="preserve">      -</v>
      </c>
      <c r="F1086" s="317" t="str">
        <f t="shared" si="95"/>
        <v xml:space="preserve">      -</v>
      </c>
      <c r="G1086" s="221" t="str">
        <f t="shared" si="97"/>
        <v xml:space="preserve">      -</v>
      </c>
      <c r="H1086" s="268" t="str">
        <f t="shared" si="98"/>
        <v xml:space="preserve">      -</v>
      </c>
      <c r="I1086" s="273" t="str">
        <f t="shared" si="99"/>
        <v xml:space="preserve">      -</v>
      </c>
      <c r="J1086" s="318" t="str">
        <f t="shared" si="100"/>
        <v xml:space="preserve">      -</v>
      </c>
    </row>
    <row r="1087" spans="1:14" ht="15" customHeight="1" thickBot="1" x14ac:dyDescent="0.25">
      <c r="A1087" s="118" t="str">
        <f>$A$67</f>
        <v>Lead</v>
      </c>
      <c r="B1087" s="221" t="str">
        <f t="shared" si="92"/>
        <v xml:space="preserve">      -</v>
      </c>
      <c r="C1087" s="273" t="str">
        <f t="shared" si="93"/>
        <v xml:space="preserve">      -</v>
      </c>
      <c r="D1087" s="221" t="str">
        <f t="shared" si="96"/>
        <v xml:space="preserve">      -</v>
      </c>
      <c r="E1087" s="221" t="str">
        <f t="shared" si="94"/>
        <v xml:space="preserve">      -</v>
      </c>
      <c r="F1087" s="317" t="str">
        <f t="shared" si="95"/>
        <v xml:space="preserve">      -</v>
      </c>
      <c r="G1087" s="221" t="str">
        <f t="shared" si="97"/>
        <v xml:space="preserve">      -</v>
      </c>
      <c r="H1087" s="268" t="str">
        <f t="shared" si="98"/>
        <v xml:space="preserve">      -</v>
      </c>
      <c r="I1087" s="273" t="str">
        <f t="shared" si="99"/>
        <v xml:space="preserve">      -</v>
      </c>
      <c r="J1087" s="318" t="str">
        <f t="shared" si="100"/>
        <v xml:space="preserve">      -</v>
      </c>
    </row>
    <row r="1088" spans="1:14" ht="15" customHeight="1" thickBot="1" x14ac:dyDescent="0.25">
      <c r="A1088" s="118" t="str">
        <f>$A$68</f>
        <v>Mercury</v>
      </c>
      <c r="B1088" s="221" t="str">
        <f t="shared" si="92"/>
        <v xml:space="preserve">      -</v>
      </c>
      <c r="C1088" s="273" t="str">
        <f t="shared" si="93"/>
        <v xml:space="preserve">      -</v>
      </c>
      <c r="D1088" s="221" t="str">
        <f t="shared" si="96"/>
        <v xml:space="preserve">      -</v>
      </c>
      <c r="E1088" s="221" t="str">
        <f t="shared" si="94"/>
        <v xml:space="preserve">      -</v>
      </c>
      <c r="F1088" s="317" t="str">
        <f t="shared" si="95"/>
        <v xml:space="preserve">      -</v>
      </c>
      <c r="G1088" s="221" t="str">
        <f t="shared" si="97"/>
        <v xml:space="preserve">      -</v>
      </c>
      <c r="H1088" s="268" t="str">
        <f t="shared" si="98"/>
        <v xml:space="preserve">      -</v>
      </c>
      <c r="I1088" s="273" t="str">
        <f t="shared" si="99"/>
        <v xml:space="preserve">      -</v>
      </c>
      <c r="J1088" s="318" t="str">
        <f t="shared" si="100"/>
        <v xml:space="preserve">      -</v>
      </c>
    </row>
    <row r="1089" spans="1:10" ht="15" customHeight="1" thickBot="1" x14ac:dyDescent="0.25">
      <c r="A1089" s="118" t="str">
        <f>$A$69</f>
        <v>Molybdenum</v>
      </c>
      <c r="B1089" s="221" t="str">
        <f t="shared" si="92"/>
        <v xml:space="preserve">      -</v>
      </c>
      <c r="C1089" s="273" t="str">
        <f t="shared" si="93"/>
        <v xml:space="preserve">      -</v>
      </c>
      <c r="D1089" s="221" t="str">
        <f t="shared" si="96"/>
        <v xml:space="preserve">      -</v>
      </c>
      <c r="E1089" s="221" t="str">
        <f t="shared" si="94"/>
        <v xml:space="preserve">      -</v>
      </c>
      <c r="F1089" s="317" t="str">
        <f t="shared" si="95"/>
        <v xml:space="preserve">      -</v>
      </c>
      <c r="G1089" s="221" t="str">
        <f t="shared" si="97"/>
        <v xml:space="preserve">      -</v>
      </c>
      <c r="H1089" s="268" t="str">
        <f t="shared" si="98"/>
        <v xml:space="preserve">      -</v>
      </c>
      <c r="I1089" s="273" t="str">
        <f t="shared" si="99"/>
        <v xml:space="preserve">      -</v>
      </c>
      <c r="J1089" s="318" t="str">
        <f t="shared" si="100"/>
        <v xml:space="preserve">      -</v>
      </c>
    </row>
    <row r="1090" spans="1:10" ht="15" customHeight="1" thickBot="1" x14ac:dyDescent="0.25">
      <c r="A1090" s="118" t="str">
        <f>$A$70</f>
        <v>Nickel</v>
      </c>
      <c r="B1090" s="221" t="str">
        <f t="shared" si="92"/>
        <v xml:space="preserve">      -</v>
      </c>
      <c r="C1090" s="273" t="str">
        <f t="shared" si="93"/>
        <v xml:space="preserve">      -</v>
      </c>
      <c r="D1090" s="221" t="str">
        <f t="shared" si="96"/>
        <v xml:space="preserve">      -</v>
      </c>
      <c r="E1090" s="221" t="str">
        <f t="shared" si="94"/>
        <v xml:space="preserve">      -</v>
      </c>
      <c r="F1090" s="317" t="str">
        <f t="shared" si="95"/>
        <v xml:space="preserve">      -</v>
      </c>
      <c r="G1090" s="221" t="str">
        <f t="shared" si="97"/>
        <v xml:space="preserve">      -</v>
      </c>
      <c r="H1090" s="268" t="str">
        <f t="shared" si="98"/>
        <v xml:space="preserve">      -</v>
      </c>
      <c r="I1090" s="273" t="str">
        <f t="shared" si="99"/>
        <v xml:space="preserve">      -</v>
      </c>
      <c r="J1090" s="318" t="str">
        <f t="shared" si="100"/>
        <v xml:space="preserve">      -</v>
      </c>
    </row>
    <row r="1091" spans="1:10" ht="15" customHeight="1" thickBot="1" x14ac:dyDescent="0.25">
      <c r="A1091" s="118" t="str">
        <f>$A$71</f>
        <v>Selenium</v>
      </c>
      <c r="B1091" s="221" t="str">
        <f t="shared" si="92"/>
        <v xml:space="preserve">      -</v>
      </c>
      <c r="C1091" s="273" t="str">
        <f t="shared" si="93"/>
        <v xml:space="preserve">      -</v>
      </c>
      <c r="D1091" s="221" t="str">
        <f t="shared" si="96"/>
        <v xml:space="preserve">      -</v>
      </c>
      <c r="E1091" s="221" t="str">
        <f t="shared" si="94"/>
        <v xml:space="preserve">      -</v>
      </c>
      <c r="F1091" s="317" t="str">
        <f t="shared" si="95"/>
        <v xml:space="preserve">      -</v>
      </c>
      <c r="G1091" s="221" t="str">
        <f t="shared" si="97"/>
        <v xml:space="preserve">      -</v>
      </c>
      <c r="H1091" s="268" t="str">
        <f t="shared" si="98"/>
        <v xml:space="preserve">      -</v>
      </c>
      <c r="I1091" s="273" t="str">
        <f t="shared" si="99"/>
        <v xml:space="preserve">      -</v>
      </c>
      <c r="J1091" s="318" t="str">
        <f t="shared" si="100"/>
        <v xml:space="preserve">      -</v>
      </c>
    </row>
    <row r="1092" spans="1:10" ht="15" customHeight="1" thickBot="1" x14ac:dyDescent="0.25">
      <c r="A1092" s="118" t="str">
        <f>$A$72</f>
        <v>Silver</v>
      </c>
      <c r="B1092" s="221" t="str">
        <f t="shared" si="92"/>
        <v xml:space="preserve">      -</v>
      </c>
      <c r="C1092" s="273" t="str">
        <f t="shared" si="93"/>
        <v xml:space="preserve">      -</v>
      </c>
      <c r="D1092" s="221" t="str">
        <f t="shared" si="96"/>
        <v xml:space="preserve">      -</v>
      </c>
      <c r="E1092" s="221" t="str">
        <f t="shared" si="94"/>
        <v xml:space="preserve">      -</v>
      </c>
      <c r="F1092" s="317" t="str">
        <f t="shared" si="95"/>
        <v xml:space="preserve">      -</v>
      </c>
      <c r="G1092" s="221" t="str">
        <f t="shared" si="97"/>
        <v xml:space="preserve">      -</v>
      </c>
      <c r="H1092" s="268" t="str">
        <f t="shared" si="98"/>
        <v xml:space="preserve">      -</v>
      </c>
      <c r="I1092" s="273" t="str">
        <f t="shared" si="99"/>
        <v xml:space="preserve">      -</v>
      </c>
      <c r="J1092" s="318" t="str">
        <f t="shared" si="100"/>
        <v xml:space="preserve">      -</v>
      </c>
    </row>
    <row r="1093" spans="1:10" ht="15" customHeight="1" thickBot="1" x14ac:dyDescent="0.25">
      <c r="A1093" s="118" t="str">
        <f>$A$73</f>
        <v>Zinc</v>
      </c>
      <c r="B1093" s="221" t="str">
        <f t="shared" si="92"/>
        <v xml:space="preserve">      -</v>
      </c>
      <c r="C1093" s="273" t="str">
        <f t="shared" si="93"/>
        <v xml:space="preserve">      -</v>
      </c>
      <c r="D1093" s="221" t="str">
        <f t="shared" si="96"/>
        <v xml:space="preserve">      -</v>
      </c>
      <c r="E1093" s="221" t="str">
        <f t="shared" si="94"/>
        <v xml:space="preserve">      -</v>
      </c>
      <c r="F1093" s="317" t="str">
        <f t="shared" si="95"/>
        <v xml:space="preserve">      -</v>
      </c>
      <c r="G1093" s="221" t="str">
        <f t="shared" si="97"/>
        <v xml:space="preserve">      -</v>
      </c>
      <c r="H1093" s="268" t="str">
        <f t="shared" si="98"/>
        <v xml:space="preserve">      -</v>
      </c>
      <c r="I1093" s="273" t="str">
        <f t="shared" si="99"/>
        <v xml:space="preserve">      -</v>
      </c>
      <c r="J1093" s="318" t="str">
        <f t="shared" si="100"/>
        <v xml:space="preserve">      -</v>
      </c>
    </row>
    <row r="1094" spans="1:10" ht="15" customHeight="1" thickBot="1" x14ac:dyDescent="0.25">
      <c r="A1094" s="119" t="str">
        <f>$A$74</f>
        <v>Ammonia</v>
      </c>
      <c r="B1094" s="221" t="str">
        <f t="shared" si="92"/>
        <v xml:space="preserve">      -</v>
      </c>
      <c r="C1094" s="273" t="str">
        <f t="shared" si="93"/>
        <v xml:space="preserve">      -</v>
      </c>
      <c r="D1094" s="221" t="str">
        <f t="shared" si="96"/>
        <v xml:space="preserve">      -</v>
      </c>
      <c r="E1094" s="221" t="str">
        <f t="shared" si="94"/>
        <v xml:space="preserve">      -</v>
      </c>
      <c r="F1094" s="317" t="str">
        <f t="shared" si="95"/>
        <v xml:space="preserve">      -</v>
      </c>
      <c r="G1094" s="221" t="str">
        <f t="shared" si="97"/>
        <v xml:space="preserve">      -</v>
      </c>
      <c r="H1094" s="268" t="str">
        <f t="shared" si="98"/>
        <v xml:space="preserve">      -</v>
      </c>
      <c r="I1094" s="273" t="str">
        <f t="shared" si="99"/>
        <v xml:space="preserve">      -</v>
      </c>
      <c r="J1094" s="318" t="str">
        <f t="shared" si="100"/>
        <v xml:space="preserve">      -</v>
      </c>
    </row>
    <row r="1095" spans="1:10" ht="15" customHeight="1" thickBot="1" x14ac:dyDescent="0.25">
      <c r="A1095" s="119" t="str">
        <f>$A$75</f>
        <v>BOD</v>
      </c>
      <c r="B1095" s="221" t="str">
        <f t="shared" si="92"/>
        <v xml:space="preserve">      -</v>
      </c>
      <c r="C1095" s="273" t="str">
        <f t="shared" si="93"/>
        <v xml:space="preserve">      -</v>
      </c>
      <c r="D1095" s="221" t="str">
        <f t="shared" si="96"/>
        <v xml:space="preserve">      -</v>
      </c>
      <c r="E1095" s="221" t="str">
        <f t="shared" si="94"/>
        <v xml:space="preserve">      -</v>
      </c>
      <c r="F1095" s="317" t="str">
        <f t="shared" si="95"/>
        <v xml:space="preserve">      -</v>
      </c>
      <c r="G1095" s="221" t="str">
        <f t="shared" si="97"/>
        <v xml:space="preserve">      -</v>
      </c>
      <c r="H1095" s="268" t="str">
        <f t="shared" si="98"/>
        <v xml:space="preserve">      -</v>
      </c>
      <c r="I1095" s="273" t="str">
        <f t="shared" si="99"/>
        <v xml:space="preserve">      -</v>
      </c>
      <c r="J1095" s="318" t="str">
        <f t="shared" si="100"/>
        <v xml:space="preserve">      -</v>
      </c>
    </row>
    <row r="1096" spans="1:10" ht="15" customHeight="1" thickBot="1" x14ac:dyDescent="0.25">
      <c r="A1096" s="119" t="str">
        <f>$A$76</f>
        <v>TSS</v>
      </c>
      <c r="B1096" s="221" t="str">
        <f t="shared" si="92"/>
        <v xml:space="preserve">      -</v>
      </c>
      <c r="C1096" s="273" t="str">
        <f t="shared" si="93"/>
        <v xml:space="preserve">      -</v>
      </c>
      <c r="D1096" s="221" t="str">
        <f t="shared" si="96"/>
        <v xml:space="preserve">      -</v>
      </c>
      <c r="E1096" s="221" t="str">
        <f t="shared" si="94"/>
        <v xml:space="preserve">      -</v>
      </c>
      <c r="F1096" s="317" t="str">
        <f t="shared" si="95"/>
        <v xml:space="preserve">      -</v>
      </c>
      <c r="G1096" s="221" t="str">
        <f t="shared" si="97"/>
        <v xml:space="preserve">      -</v>
      </c>
      <c r="H1096" s="268" t="str">
        <f t="shared" si="98"/>
        <v xml:space="preserve">      -</v>
      </c>
      <c r="I1096" s="273" t="str">
        <f t="shared" si="99"/>
        <v xml:space="preserve">      -</v>
      </c>
      <c r="J1096" s="318" t="str">
        <f t="shared" si="100"/>
        <v xml:space="preserve">      -</v>
      </c>
    </row>
    <row r="1097" spans="1:10" ht="15" customHeight="1" thickBot="1" x14ac:dyDescent="0.25">
      <c r="A1097" s="119" t="str">
        <f>$A$77</f>
        <v>Phosphorus (T)</v>
      </c>
      <c r="B1097" s="221" t="str">
        <f t="shared" si="92"/>
        <v xml:space="preserve">      -</v>
      </c>
      <c r="C1097" s="273" t="str">
        <f t="shared" si="93"/>
        <v xml:space="preserve">      -</v>
      </c>
      <c r="D1097" s="221" t="str">
        <f t="shared" si="96"/>
        <v xml:space="preserve">      -</v>
      </c>
      <c r="E1097" s="221" t="str">
        <f t="shared" si="94"/>
        <v xml:space="preserve">      -</v>
      </c>
      <c r="F1097" s="317" t="str">
        <f t="shared" si="95"/>
        <v xml:space="preserve">      -</v>
      </c>
      <c r="G1097" s="221" t="str">
        <f t="shared" si="97"/>
        <v xml:space="preserve">      -</v>
      </c>
      <c r="H1097" s="268" t="str">
        <f t="shared" si="98"/>
        <v xml:space="preserve">      -</v>
      </c>
      <c r="I1097" s="273" t="str">
        <f t="shared" si="99"/>
        <v xml:space="preserve">      -</v>
      </c>
      <c r="J1097" s="318" t="str">
        <f t="shared" si="100"/>
        <v xml:space="preserve">      -</v>
      </c>
    </row>
    <row r="1098" spans="1:10" ht="15" customHeight="1" thickBot="1" x14ac:dyDescent="0.25">
      <c r="A1098" s="118" t="str">
        <f>$A$78</f>
        <v>Nitrogen (T)</v>
      </c>
      <c r="B1098" s="221" t="str">
        <f t="shared" si="92"/>
        <v xml:space="preserve">      -</v>
      </c>
      <c r="C1098" s="273" t="str">
        <f t="shared" si="93"/>
        <v xml:space="preserve">      -</v>
      </c>
      <c r="D1098" s="221" t="str">
        <f t="shared" si="96"/>
        <v xml:space="preserve">      -</v>
      </c>
      <c r="E1098" s="221" t="str">
        <f t="shared" si="94"/>
        <v xml:space="preserve">      -</v>
      </c>
      <c r="F1098" s="317" t="str">
        <f t="shared" si="95"/>
        <v xml:space="preserve">      -</v>
      </c>
      <c r="G1098" s="221" t="str">
        <f t="shared" si="97"/>
        <v xml:space="preserve">      -</v>
      </c>
      <c r="H1098" s="268" t="str">
        <f t="shared" si="98"/>
        <v xml:space="preserve">      -</v>
      </c>
      <c r="I1098" s="273" t="str">
        <f t="shared" si="99"/>
        <v xml:space="preserve">      -</v>
      </c>
      <c r="J1098" s="318" t="str">
        <f t="shared" si="100"/>
        <v xml:space="preserve">      -</v>
      </c>
    </row>
    <row r="1099" spans="1:10" ht="15" customHeight="1" thickBot="1" x14ac:dyDescent="0.25">
      <c r="A1099" s="118" t="str">
        <f>$A$79</f>
        <v>Beryllium</v>
      </c>
      <c r="B1099" s="221" t="str">
        <f t="shared" si="92"/>
        <v xml:space="preserve">      -</v>
      </c>
      <c r="C1099" s="273" t="str">
        <f t="shared" si="93"/>
        <v xml:space="preserve">      -</v>
      </c>
      <c r="D1099" s="221" t="str">
        <f t="shared" si="96"/>
        <v xml:space="preserve">      -</v>
      </c>
      <c r="E1099" s="221" t="str">
        <f t="shared" si="94"/>
        <v xml:space="preserve">      -</v>
      </c>
      <c r="F1099" s="317" t="str">
        <f t="shared" si="95"/>
        <v xml:space="preserve">      -</v>
      </c>
      <c r="G1099" s="221" t="str">
        <f t="shared" si="97"/>
        <v xml:space="preserve">      -</v>
      </c>
      <c r="H1099" s="268" t="str">
        <f t="shared" si="98"/>
        <v xml:space="preserve">      -</v>
      </c>
      <c r="I1099" s="273" t="str">
        <f t="shared" si="99"/>
        <v xml:space="preserve">      -</v>
      </c>
      <c r="J1099" s="318" t="str">
        <f t="shared" si="100"/>
        <v xml:space="preserve">      -</v>
      </c>
    </row>
    <row r="1100" spans="1:10" ht="15" customHeight="1" thickBot="1" x14ac:dyDescent="0.25">
      <c r="A1100" s="118" t="str">
        <f>IF($A$80="","",$A$80)</f>
        <v/>
      </c>
      <c r="B1100" s="221" t="str">
        <f t="shared" si="92"/>
        <v xml:space="preserve">      -</v>
      </c>
      <c r="C1100" s="273" t="str">
        <f t="shared" si="93"/>
        <v xml:space="preserve">      -</v>
      </c>
      <c r="D1100" s="221" t="str">
        <f t="shared" si="96"/>
        <v xml:space="preserve">      -</v>
      </c>
      <c r="E1100" s="221" t="str">
        <f t="shared" si="94"/>
        <v xml:space="preserve">      -</v>
      </c>
      <c r="F1100" s="317" t="str">
        <f t="shared" si="95"/>
        <v xml:space="preserve">      -</v>
      </c>
      <c r="G1100" s="221" t="str">
        <f t="shared" si="97"/>
        <v xml:space="preserve">      -</v>
      </c>
      <c r="H1100" s="268" t="str">
        <f t="shared" si="98"/>
        <v xml:space="preserve">      -</v>
      </c>
      <c r="I1100" s="273" t="str">
        <f t="shared" si="99"/>
        <v xml:space="preserve">      -</v>
      </c>
      <c r="J1100" s="318" t="str">
        <f t="shared" si="100"/>
        <v xml:space="preserve">      -</v>
      </c>
    </row>
    <row r="1101" spans="1:10" ht="15" customHeight="1" thickBot="1" x14ac:dyDescent="0.25">
      <c r="A1101" s="118" t="str">
        <f>IF($A$81="","",$A$81)</f>
        <v/>
      </c>
      <c r="B1101" s="221" t="str">
        <f t="shared" si="92"/>
        <v xml:space="preserve">      -</v>
      </c>
      <c r="C1101" s="273" t="str">
        <f t="shared" si="93"/>
        <v xml:space="preserve">      -</v>
      </c>
      <c r="D1101" s="221" t="str">
        <f t="shared" si="96"/>
        <v xml:space="preserve">      -</v>
      </c>
      <c r="E1101" s="221" t="str">
        <f t="shared" si="94"/>
        <v xml:space="preserve">      -</v>
      </c>
      <c r="F1101" s="317" t="str">
        <f t="shared" si="95"/>
        <v xml:space="preserve">      -</v>
      </c>
      <c r="G1101" s="221" t="str">
        <f t="shared" si="97"/>
        <v xml:space="preserve">      -</v>
      </c>
      <c r="H1101" s="268" t="str">
        <f t="shared" si="98"/>
        <v xml:space="preserve">      -</v>
      </c>
      <c r="I1101" s="273" t="str">
        <f t="shared" si="99"/>
        <v xml:space="preserve">      -</v>
      </c>
      <c r="J1101" s="318" t="str">
        <f t="shared" si="100"/>
        <v xml:space="preserve">      -</v>
      </c>
    </row>
    <row r="1102" spans="1:10" ht="15" customHeight="1" thickBot="1" x14ac:dyDescent="0.25">
      <c r="A1102" s="118" t="str">
        <f>IF($A$82="","",$A$82)</f>
        <v/>
      </c>
      <c r="B1102" s="221" t="str">
        <f t="shared" si="92"/>
        <v xml:space="preserve">      -</v>
      </c>
      <c r="C1102" s="273" t="str">
        <f t="shared" si="93"/>
        <v xml:space="preserve">      -</v>
      </c>
      <c r="D1102" s="221" t="str">
        <f t="shared" si="96"/>
        <v xml:space="preserve">      -</v>
      </c>
      <c r="E1102" s="221" t="str">
        <f t="shared" si="94"/>
        <v xml:space="preserve">      -</v>
      </c>
      <c r="F1102" s="317" t="str">
        <f t="shared" si="95"/>
        <v xml:space="preserve">      -</v>
      </c>
      <c r="G1102" s="221" t="str">
        <f t="shared" si="97"/>
        <v xml:space="preserve">      -</v>
      </c>
      <c r="H1102" s="268" t="str">
        <f t="shared" si="98"/>
        <v xml:space="preserve">      -</v>
      </c>
      <c r="I1102" s="273" t="str">
        <f t="shared" si="99"/>
        <v xml:space="preserve">      -</v>
      </c>
      <c r="J1102" s="318" t="str">
        <f t="shared" si="100"/>
        <v xml:space="preserve">      -</v>
      </c>
    </row>
    <row r="1103" spans="1:10" ht="15" customHeight="1" thickBot="1" x14ac:dyDescent="0.25">
      <c r="A1103" s="118" t="str">
        <f>IF($A$83="","",$A$83)</f>
        <v/>
      </c>
      <c r="B1103" s="221" t="str">
        <f t="shared" si="92"/>
        <v xml:space="preserve">      -</v>
      </c>
      <c r="C1103" s="273" t="str">
        <f t="shared" si="93"/>
        <v xml:space="preserve">      -</v>
      </c>
      <c r="D1103" s="221" t="str">
        <f t="shared" si="96"/>
        <v xml:space="preserve">      -</v>
      </c>
      <c r="E1103" s="221" t="str">
        <f t="shared" si="94"/>
        <v xml:space="preserve">      -</v>
      </c>
      <c r="F1103" s="317" t="str">
        <f t="shared" si="95"/>
        <v xml:space="preserve">      -</v>
      </c>
      <c r="G1103" s="221" t="str">
        <f t="shared" si="97"/>
        <v xml:space="preserve">      -</v>
      </c>
      <c r="H1103" s="268" t="str">
        <f t="shared" si="98"/>
        <v xml:space="preserve">      -</v>
      </c>
      <c r="I1103" s="273" t="str">
        <f t="shared" si="99"/>
        <v xml:space="preserve">      -</v>
      </c>
      <c r="J1103" s="318" t="str">
        <f t="shared" si="100"/>
        <v xml:space="preserve">      -</v>
      </c>
    </row>
    <row r="1104" spans="1:10" ht="15" customHeight="1" thickBot="1" x14ac:dyDescent="0.25">
      <c r="A1104" s="118" t="str">
        <f>IF($A$84="","",$A$84)</f>
        <v/>
      </c>
      <c r="B1104" s="221" t="str">
        <f t="shared" si="92"/>
        <v xml:space="preserve">      -</v>
      </c>
      <c r="C1104" s="273" t="str">
        <f t="shared" si="93"/>
        <v xml:space="preserve">      -</v>
      </c>
      <c r="D1104" s="221" t="str">
        <f t="shared" si="96"/>
        <v xml:space="preserve">      -</v>
      </c>
      <c r="E1104" s="221" t="str">
        <f t="shared" si="94"/>
        <v xml:space="preserve">      -</v>
      </c>
      <c r="F1104" s="317" t="str">
        <f t="shared" si="95"/>
        <v xml:space="preserve">      -</v>
      </c>
      <c r="G1104" s="221" t="str">
        <f t="shared" si="97"/>
        <v xml:space="preserve">      -</v>
      </c>
      <c r="H1104" s="268" t="str">
        <f t="shared" si="98"/>
        <v xml:space="preserve">      -</v>
      </c>
      <c r="I1104" s="273" t="str">
        <f t="shared" si="99"/>
        <v xml:space="preserve">      -</v>
      </c>
      <c r="J1104" s="318" t="str">
        <f t="shared" si="100"/>
        <v xml:space="preserve">      -</v>
      </c>
    </row>
    <row r="1105" spans="1:10" ht="15" customHeight="1" thickBot="1" x14ac:dyDescent="0.25">
      <c r="A1105" s="118" t="str">
        <f>IF($A$85="","",$A$85)</f>
        <v/>
      </c>
      <c r="B1105" s="221" t="str">
        <f t="shared" si="92"/>
        <v xml:space="preserve">      -</v>
      </c>
      <c r="C1105" s="273" t="str">
        <f t="shared" si="93"/>
        <v xml:space="preserve">      -</v>
      </c>
      <c r="D1105" s="221" t="str">
        <f t="shared" si="96"/>
        <v xml:space="preserve">      -</v>
      </c>
      <c r="E1105" s="221" t="str">
        <f t="shared" si="94"/>
        <v xml:space="preserve">      -</v>
      </c>
      <c r="F1105" s="317" t="str">
        <f t="shared" si="95"/>
        <v xml:space="preserve">      -</v>
      </c>
      <c r="G1105" s="221" t="str">
        <f t="shared" si="97"/>
        <v xml:space="preserve">      -</v>
      </c>
      <c r="H1105" s="268" t="str">
        <f t="shared" si="98"/>
        <v xml:space="preserve">      -</v>
      </c>
      <c r="I1105" s="273" t="str">
        <f t="shared" si="99"/>
        <v xml:space="preserve">      -</v>
      </c>
      <c r="J1105" s="318" t="str">
        <f t="shared" si="100"/>
        <v xml:space="preserve">      -</v>
      </c>
    </row>
    <row r="1106" spans="1:10" ht="15" customHeight="1" thickBot="1" x14ac:dyDescent="0.25">
      <c r="A1106" s="118" t="str">
        <f>IF($A$86="","",$A$86)</f>
        <v/>
      </c>
      <c r="B1106" s="221" t="str">
        <f t="shared" si="92"/>
        <v xml:space="preserve">      -</v>
      </c>
      <c r="C1106" s="273" t="str">
        <f t="shared" si="93"/>
        <v xml:space="preserve">      -</v>
      </c>
      <c r="D1106" s="221" t="str">
        <f t="shared" si="96"/>
        <v xml:space="preserve">      -</v>
      </c>
      <c r="E1106" s="221" t="str">
        <f t="shared" si="94"/>
        <v xml:space="preserve">      -</v>
      </c>
      <c r="F1106" s="317" t="str">
        <f t="shared" si="95"/>
        <v xml:space="preserve">      -</v>
      </c>
      <c r="G1106" s="221" t="str">
        <f t="shared" si="97"/>
        <v xml:space="preserve">      -</v>
      </c>
      <c r="H1106" s="268" t="str">
        <f t="shared" si="98"/>
        <v xml:space="preserve">      -</v>
      </c>
      <c r="I1106" s="273" t="str">
        <f t="shared" si="99"/>
        <v xml:space="preserve">      -</v>
      </c>
      <c r="J1106" s="318" t="str">
        <f t="shared" si="100"/>
        <v xml:space="preserve">      -</v>
      </c>
    </row>
    <row r="1107" spans="1:10" ht="15" customHeight="1" thickBot="1" x14ac:dyDescent="0.25">
      <c r="A1107" s="118" t="str">
        <f>IF($A$87="","",$A$87)</f>
        <v/>
      </c>
      <c r="B1107" s="221" t="str">
        <f t="shared" si="92"/>
        <v xml:space="preserve">      -</v>
      </c>
      <c r="C1107" s="273" t="str">
        <f t="shared" si="93"/>
        <v xml:space="preserve">      -</v>
      </c>
      <c r="D1107" s="221" t="str">
        <f t="shared" si="96"/>
        <v xml:space="preserve">      -</v>
      </c>
      <c r="E1107" s="221" t="str">
        <f t="shared" si="94"/>
        <v xml:space="preserve">      -</v>
      </c>
      <c r="F1107" s="317" t="str">
        <f t="shared" si="95"/>
        <v xml:space="preserve">      -</v>
      </c>
      <c r="G1107" s="221" t="str">
        <f t="shared" si="97"/>
        <v xml:space="preserve">      -</v>
      </c>
      <c r="H1107" s="268" t="str">
        <f t="shared" si="98"/>
        <v xml:space="preserve">      -</v>
      </c>
      <c r="I1107" s="273" t="str">
        <f t="shared" si="99"/>
        <v xml:space="preserve">      -</v>
      </c>
      <c r="J1107" s="318" t="str">
        <f t="shared" si="100"/>
        <v xml:space="preserve">      -</v>
      </c>
    </row>
    <row r="1108" spans="1:10" ht="15" customHeight="1" thickBot="1" x14ac:dyDescent="0.25">
      <c r="A1108" s="118" t="str">
        <f>IF($A$88="","",$A$88)</f>
        <v/>
      </c>
      <c r="B1108" s="221" t="str">
        <f t="shared" si="92"/>
        <v xml:space="preserve">      -</v>
      </c>
      <c r="C1108" s="273" t="str">
        <f t="shared" si="93"/>
        <v xml:space="preserve">      -</v>
      </c>
      <c r="D1108" s="221" t="str">
        <f t="shared" si="96"/>
        <v xml:space="preserve">      -</v>
      </c>
      <c r="E1108" s="221" t="str">
        <f t="shared" si="94"/>
        <v xml:space="preserve">      -</v>
      </c>
      <c r="F1108" s="317" t="str">
        <f t="shared" si="95"/>
        <v xml:space="preserve">      -</v>
      </c>
      <c r="G1108" s="221" t="str">
        <f t="shared" si="97"/>
        <v xml:space="preserve">      -</v>
      </c>
      <c r="H1108" s="268" t="str">
        <f t="shared" si="98"/>
        <v xml:space="preserve">      -</v>
      </c>
      <c r="I1108" s="273" t="str">
        <f t="shared" si="99"/>
        <v xml:space="preserve">      -</v>
      </c>
      <c r="J1108" s="318" t="str">
        <f t="shared" si="100"/>
        <v xml:space="preserve">      -</v>
      </c>
    </row>
    <row r="1109" spans="1:10" ht="15" customHeight="1" thickBot="1" x14ac:dyDescent="0.25">
      <c r="A1109" s="118" t="str">
        <f>IF($A$89="","",$A$89)</f>
        <v/>
      </c>
      <c r="B1109" s="221" t="str">
        <f t="shared" si="92"/>
        <v xml:space="preserve">      -</v>
      </c>
      <c r="C1109" s="273" t="str">
        <f t="shared" si="93"/>
        <v xml:space="preserve">      -</v>
      </c>
      <c r="D1109" s="221" t="str">
        <f t="shared" si="96"/>
        <v xml:space="preserve">      -</v>
      </c>
      <c r="E1109" s="221" t="str">
        <f t="shared" si="94"/>
        <v xml:space="preserve">      -</v>
      </c>
      <c r="F1109" s="317" t="str">
        <f t="shared" si="95"/>
        <v xml:space="preserve">      -</v>
      </c>
      <c r="G1109" s="221" t="str">
        <f t="shared" si="97"/>
        <v xml:space="preserve">      -</v>
      </c>
      <c r="H1109" s="268" t="str">
        <f t="shared" si="98"/>
        <v xml:space="preserve">      -</v>
      </c>
      <c r="I1109" s="273" t="str">
        <f t="shared" si="99"/>
        <v xml:space="preserve">      -</v>
      </c>
      <c r="J1109" s="318" t="str">
        <f t="shared" si="100"/>
        <v xml:space="preserve">      -</v>
      </c>
    </row>
    <row r="1110" spans="1:10" ht="15" customHeight="1" thickBot="1" x14ac:dyDescent="0.25">
      <c r="A1110" s="118" t="str">
        <f>IF($A$90="","",$A$90)</f>
        <v/>
      </c>
      <c r="B1110" s="221" t="str">
        <f t="shared" si="92"/>
        <v xml:space="preserve">      -</v>
      </c>
      <c r="C1110" s="273" t="str">
        <f t="shared" si="93"/>
        <v xml:space="preserve">      -</v>
      </c>
      <c r="D1110" s="221" t="str">
        <f t="shared" si="96"/>
        <v xml:space="preserve">      -</v>
      </c>
      <c r="E1110" s="221" t="str">
        <f t="shared" si="94"/>
        <v xml:space="preserve">      -</v>
      </c>
      <c r="F1110" s="317" t="str">
        <f t="shared" si="95"/>
        <v xml:space="preserve">      -</v>
      </c>
      <c r="G1110" s="221" t="str">
        <f t="shared" si="97"/>
        <v xml:space="preserve">      -</v>
      </c>
      <c r="H1110" s="268" t="str">
        <f t="shared" si="98"/>
        <v xml:space="preserve">      -</v>
      </c>
      <c r="I1110" s="273" t="str">
        <f t="shared" si="99"/>
        <v xml:space="preserve">      -</v>
      </c>
      <c r="J1110" s="318" t="str">
        <f t="shared" si="100"/>
        <v xml:space="preserve">      -</v>
      </c>
    </row>
    <row r="1111" spans="1:10" ht="15" customHeight="1" thickBot="1" x14ac:dyDescent="0.25">
      <c r="A1111" s="118" t="str">
        <f>IF($A$91="","",$A$91)</f>
        <v/>
      </c>
      <c r="B1111" s="221" t="str">
        <f t="shared" si="92"/>
        <v xml:space="preserve">      -</v>
      </c>
      <c r="C1111" s="273" t="str">
        <f t="shared" si="93"/>
        <v xml:space="preserve">      -</v>
      </c>
      <c r="D1111" s="221" t="str">
        <f t="shared" si="96"/>
        <v xml:space="preserve">      -</v>
      </c>
      <c r="E1111" s="221" t="str">
        <f t="shared" si="94"/>
        <v xml:space="preserve">      -</v>
      </c>
      <c r="F1111" s="317" t="str">
        <f t="shared" si="95"/>
        <v xml:space="preserve">      -</v>
      </c>
      <c r="G1111" s="221" t="str">
        <f t="shared" si="97"/>
        <v xml:space="preserve">      -</v>
      </c>
      <c r="H1111" s="268" t="str">
        <f t="shared" si="98"/>
        <v xml:space="preserve">      -</v>
      </c>
      <c r="I1111" s="273" t="str">
        <f t="shared" si="99"/>
        <v xml:space="preserve">      -</v>
      </c>
      <c r="J1111" s="318" t="str">
        <f t="shared" si="100"/>
        <v xml:space="preserve">      -</v>
      </c>
    </row>
    <row r="1112" spans="1:10" ht="15" customHeight="1" thickBot="1" x14ac:dyDescent="0.25">
      <c r="A1112" s="118" t="str">
        <f>IF($A$92="","",$A$92)</f>
        <v/>
      </c>
      <c r="B1112" s="221" t="str">
        <f t="shared" si="92"/>
        <v xml:space="preserve">      -</v>
      </c>
      <c r="C1112" s="273" t="str">
        <f t="shared" si="93"/>
        <v xml:space="preserve">      -</v>
      </c>
      <c r="D1112" s="221" t="str">
        <f t="shared" si="96"/>
        <v xml:space="preserve">      -</v>
      </c>
      <c r="E1112" s="221" t="str">
        <f t="shared" si="94"/>
        <v xml:space="preserve">      -</v>
      </c>
      <c r="F1112" s="317" t="str">
        <f t="shared" si="95"/>
        <v xml:space="preserve">      -</v>
      </c>
      <c r="G1112" s="221" t="str">
        <f t="shared" si="97"/>
        <v xml:space="preserve">      -</v>
      </c>
      <c r="H1112" s="268" t="str">
        <f t="shared" si="98"/>
        <v xml:space="preserve">      -</v>
      </c>
      <c r="I1112" s="273" t="str">
        <f t="shared" si="99"/>
        <v xml:space="preserve">      -</v>
      </c>
      <c r="J1112" s="318" t="str">
        <f t="shared" si="100"/>
        <v xml:space="preserve">      -</v>
      </c>
    </row>
    <row r="1113" spans="1:10" ht="15" customHeight="1" thickBot="1" x14ac:dyDescent="0.25">
      <c r="A1113" s="118" t="str">
        <f>IF($A$93="","",$A$93)</f>
        <v/>
      </c>
      <c r="B1113" s="221" t="str">
        <f t="shared" si="92"/>
        <v xml:space="preserve">      -</v>
      </c>
      <c r="C1113" s="273" t="str">
        <f t="shared" si="93"/>
        <v xml:space="preserve">      -</v>
      </c>
      <c r="D1113" s="221" t="str">
        <f t="shared" si="96"/>
        <v xml:space="preserve">      -</v>
      </c>
      <c r="E1113" s="221" t="str">
        <f t="shared" si="94"/>
        <v xml:space="preserve">      -</v>
      </c>
      <c r="F1113" s="317" t="str">
        <f t="shared" si="95"/>
        <v xml:space="preserve">      -</v>
      </c>
      <c r="G1113" s="221" t="str">
        <f t="shared" si="97"/>
        <v xml:space="preserve">      -</v>
      </c>
      <c r="H1113" s="268" t="str">
        <f t="shared" si="98"/>
        <v xml:space="preserve">      -</v>
      </c>
      <c r="I1113" s="273" t="str">
        <f t="shared" si="99"/>
        <v xml:space="preserve">      -</v>
      </c>
      <c r="J1113" s="318" t="str">
        <f t="shared" si="100"/>
        <v xml:space="preserve">      -</v>
      </c>
    </row>
    <row r="1114" spans="1:10" ht="15" customHeight="1" thickBot="1" x14ac:dyDescent="0.25">
      <c r="A1114" s="118" t="str">
        <f>IF($A$94="","",$A$94)</f>
        <v/>
      </c>
      <c r="B1114" s="221" t="str">
        <f t="shared" si="92"/>
        <v xml:space="preserve">      -</v>
      </c>
      <c r="C1114" s="273" t="str">
        <f t="shared" si="93"/>
        <v xml:space="preserve">      -</v>
      </c>
      <c r="D1114" s="221" t="str">
        <f t="shared" si="96"/>
        <v xml:space="preserve">      -</v>
      </c>
      <c r="E1114" s="221" t="str">
        <f t="shared" si="94"/>
        <v xml:space="preserve">      -</v>
      </c>
      <c r="F1114" s="317" t="str">
        <f t="shared" si="95"/>
        <v xml:space="preserve">      -</v>
      </c>
      <c r="G1114" s="221" t="str">
        <f t="shared" si="97"/>
        <v xml:space="preserve">      -</v>
      </c>
      <c r="H1114" s="268" t="str">
        <f t="shared" si="98"/>
        <v xml:space="preserve">      -</v>
      </c>
      <c r="I1114" s="273" t="str">
        <f t="shared" si="99"/>
        <v xml:space="preserve">      -</v>
      </c>
      <c r="J1114" s="318" t="str">
        <f t="shared" si="100"/>
        <v xml:space="preserve">      -</v>
      </c>
    </row>
    <row r="1115" spans="1:10" ht="15" customHeight="1" thickBot="1" x14ac:dyDescent="0.25">
      <c r="A1115" s="118" t="str">
        <f>IF($A$95="","",$A$95)</f>
        <v/>
      </c>
      <c r="B1115" s="221" t="str">
        <f t="shared" si="92"/>
        <v xml:space="preserve">      -</v>
      </c>
      <c r="C1115" s="273" t="str">
        <f t="shared" si="93"/>
        <v xml:space="preserve">      -</v>
      </c>
      <c r="D1115" s="221" t="str">
        <f t="shared" si="96"/>
        <v xml:space="preserve">      -</v>
      </c>
      <c r="E1115" s="221" t="str">
        <f t="shared" si="94"/>
        <v xml:space="preserve">      -</v>
      </c>
      <c r="F1115" s="317" t="str">
        <f t="shared" si="95"/>
        <v xml:space="preserve">      -</v>
      </c>
      <c r="G1115" s="221" t="str">
        <f t="shared" si="97"/>
        <v xml:space="preserve">      -</v>
      </c>
      <c r="H1115" s="268" t="str">
        <f t="shared" si="98"/>
        <v xml:space="preserve">      -</v>
      </c>
      <c r="I1115" s="273" t="str">
        <f t="shared" si="99"/>
        <v xml:space="preserve">      -</v>
      </c>
      <c r="J1115" s="318" t="str">
        <f t="shared" si="100"/>
        <v xml:space="preserve">      -</v>
      </c>
    </row>
    <row r="1116" spans="1:10" ht="15" customHeight="1" thickBot="1" x14ac:dyDescent="0.25">
      <c r="A1116" s="118" t="str">
        <f>IF($A$96="","",$A$96)</f>
        <v/>
      </c>
      <c r="B1116" s="221" t="str">
        <f t="shared" si="92"/>
        <v xml:space="preserve">      -</v>
      </c>
      <c r="C1116" s="273" t="str">
        <f t="shared" si="93"/>
        <v xml:space="preserve">      -</v>
      </c>
      <c r="D1116" s="221" t="str">
        <f t="shared" si="96"/>
        <v xml:space="preserve">      -</v>
      </c>
      <c r="E1116" s="221" t="str">
        <f t="shared" si="94"/>
        <v xml:space="preserve">      -</v>
      </c>
      <c r="F1116" s="317" t="str">
        <f t="shared" si="95"/>
        <v xml:space="preserve">      -</v>
      </c>
      <c r="G1116" s="221" t="str">
        <f t="shared" si="97"/>
        <v xml:space="preserve">      -</v>
      </c>
      <c r="H1116" s="268" t="str">
        <f t="shared" si="98"/>
        <v xml:space="preserve">      -</v>
      </c>
      <c r="I1116" s="273" t="str">
        <f t="shared" si="99"/>
        <v xml:space="preserve">      -</v>
      </c>
      <c r="J1116" s="318" t="str">
        <f t="shared" si="100"/>
        <v xml:space="preserve">      -</v>
      </c>
    </row>
    <row r="1117" spans="1:10" ht="15" customHeight="1" thickBot="1" x14ac:dyDescent="0.25">
      <c r="A1117" s="118" t="str">
        <f>IF($A$97="","",$A$97)</f>
        <v/>
      </c>
      <c r="B1117" s="221" t="str">
        <f t="shared" si="92"/>
        <v xml:space="preserve">      -</v>
      </c>
      <c r="C1117" s="273" t="str">
        <f t="shared" si="93"/>
        <v xml:space="preserve">      -</v>
      </c>
      <c r="D1117" s="221" t="str">
        <f t="shared" si="96"/>
        <v xml:space="preserve">      -</v>
      </c>
      <c r="E1117" s="221" t="str">
        <f t="shared" si="94"/>
        <v xml:space="preserve">      -</v>
      </c>
      <c r="F1117" s="317" t="str">
        <f t="shared" si="95"/>
        <v xml:space="preserve">      -</v>
      </c>
      <c r="G1117" s="221" t="str">
        <f t="shared" si="97"/>
        <v xml:space="preserve">      -</v>
      </c>
      <c r="H1117" s="268" t="str">
        <f t="shared" si="98"/>
        <v xml:space="preserve">      -</v>
      </c>
      <c r="I1117" s="273" t="str">
        <f t="shared" si="99"/>
        <v xml:space="preserve">      -</v>
      </c>
      <c r="J1117" s="318" t="str">
        <f t="shared" si="100"/>
        <v xml:space="preserve">      -</v>
      </c>
    </row>
    <row r="1118" spans="1:10" ht="15" customHeight="1" thickBot="1" x14ac:dyDescent="0.25">
      <c r="A1118" s="118" t="str">
        <f>IF($A$98="","",$A$98)</f>
        <v/>
      </c>
      <c r="B1118" s="221" t="str">
        <f t="shared" si="92"/>
        <v xml:space="preserve">      -</v>
      </c>
      <c r="C1118" s="273" t="str">
        <f t="shared" si="93"/>
        <v xml:space="preserve">      -</v>
      </c>
      <c r="D1118" s="221" t="str">
        <f t="shared" si="96"/>
        <v xml:space="preserve">      -</v>
      </c>
      <c r="E1118" s="221" t="str">
        <f t="shared" si="94"/>
        <v xml:space="preserve">      -</v>
      </c>
      <c r="F1118" s="319" t="str">
        <f t="shared" si="95"/>
        <v xml:space="preserve">      -</v>
      </c>
      <c r="G1118" s="268" t="str">
        <f t="shared" si="97"/>
        <v xml:space="preserve">      -</v>
      </c>
      <c r="H1118" s="268" t="str">
        <f t="shared" si="98"/>
        <v xml:space="preserve">      -</v>
      </c>
      <c r="I1118" s="273" t="str">
        <f t="shared" si="99"/>
        <v xml:space="preserve">      -</v>
      </c>
      <c r="J1118" s="318" t="str">
        <f t="shared" si="100"/>
        <v xml:space="preserve">      -</v>
      </c>
    </row>
    <row r="1119" spans="1:10" ht="15" customHeight="1" x14ac:dyDescent="0.2">
      <c r="A1119" s="167"/>
      <c r="B1119" s="320"/>
      <c r="C1119" s="321"/>
      <c r="D1119" s="167"/>
      <c r="E1119" s="322"/>
    </row>
    <row r="1120" spans="1:10" ht="15" customHeight="1" x14ac:dyDescent="0.2">
      <c r="A1120" s="156" t="s">
        <v>221</v>
      </c>
      <c r="B1120" s="184" t="s">
        <v>758</v>
      </c>
      <c r="C1120" s="323"/>
    </row>
    <row r="1121" spans="1:3" ht="15" customHeight="1" x14ac:dyDescent="0.2">
      <c r="A1121" s="156" t="s">
        <v>37</v>
      </c>
      <c r="B1121" s="184" t="s">
        <v>638</v>
      </c>
      <c r="C1121" s="323"/>
    </row>
    <row r="1122" spans="1:3" ht="15" customHeight="1" x14ac:dyDescent="0.2">
      <c r="A1122" s="156" t="s">
        <v>75</v>
      </c>
      <c r="B1122" s="184" t="s">
        <v>759</v>
      </c>
      <c r="C1122" s="323"/>
    </row>
    <row r="1123" spans="1:3" ht="15" customHeight="1" x14ac:dyDescent="0.2">
      <c r="A1123" s="160" t="s">
        <v>225</v>
      </c>
      <c r="B1123" s="159" t="s">
        <v>226</v>
      </c>
      <c r="C1123" s="323"/>
    </row>
    <row r="1124" spans="1:3" ht="15" customHeight="1" x14ac:dyDescent="0.2">
      <c r="A1124" s="163">
        <v>8.34</v>
      </c>
      <c r="B1124" s="159" t="s">
        <v>39</v>
      </c>
      <c r="C1124" s="323"/>
    </row>
    <row r="1125" spans="1:3" ht="15" customHeight="1" x14ac:dyDescent="0.2">
      <c r="A1125" s="160" t="s">
        <v>334</v>
      </c>
      <c r="B1125" s="133" t="s">
        <v>706</v>
      </c>
      <c r="C1125" s="323"/>
    </row>
    <row r="1126" spans="1:3" ht="15" customHeight="1" x14ac:dyDescent="0.2">
      <c r="A1126" s="156" t="s">
        <v>60</v>
      </c>
      <c r="B1126" s="184" t="s">
        <v>316</v>
      </c>
      <c r="C1126" s="323"/>
    </row>
    <row r="1127" spans="1:3" ht="15" customHeight="1" x14ac:dyDescent="0.2">
      <c r="A1127" s="156" t="s">
        <v>229</v>
      </c>
      <c r="B1127" s="159" t="s">
        <v>227</v>
      </c>
      <c r="C1127" s="323"/>
    </row>
    <row r="1128" spans="1:3" ht="15" customHeight="1" x14ac:dyDescent="0.2">
      <c r="A1128" s="156" t="s">
        <v>228</v>
      </c>
      <c r="B1128" s="324" t="s">
        <v>384</v>
      </c>
      <c r="C1128" s="323"/>
    </row>
    <row r="1129" spans="1:3" ht="15" customHeight="1" x14ac:dyDescent="0.2">
      <c r="A1129" s="156" t="s">
        <v>335</v>
      </c>
      <c r="B1129" s="133" t="s">
        <v>709</v>
      </c>
      <c r="C1129" s="323"/>
    </row>
    <row r="1130" spans="1:3" ht="15" customHeight="1" x14ac:dyDescent="0.2">
      <c r="A1130" s="156" t="s">
        <v>3</v>
      </c>
      <c r="B1130" s="121" t="s">
        <v>692</v>
      </c>
      <c r="C1130" s="323"/>
    </row>
    <row r="1131" spans="1:3" ht="15" customHeight="1" x14ac:dyDescent="0.2">
      <c r="A1131" s="156" t="s">
        <v>230</v>
      </c>
      <c r="B1131" s="159" t="s">
        <v>339</v>
      </c>
      <c r="C1131" s="323"/>
    </row>
    <row r="1132" spans="1:3" ht="15" customHeight="1" x14ac:dyDescent="0.2">
      <c r="A1132" s="156" t="s">
        <v>331</v>
      </c>
      <c r="B1132" s="159" t="s">
        <v>336</v>
      </c>
      <c r="C1132" s="323"/>
    </row>
    <row r="1133" spans="1:3" ht="15" customHeight="1" x14ac:dyDescent="0.2">
      <c r="A1133" s="163">
        <v>2.2000000000000001E-3</v>
      </c>
      <c r="B1133" s="159" t="s">
        <v>39</v>
      </c>
      <c r="C1133" s="323"/>
    </row>
    <row r="1134" spans="1:3" ht="15" customHeight="1" x14ac:dyDescent="0.2">
      <c r="A1134" s="163"/>
      <c r="B1134" s="159"/>
      <c r="C1134" s="323"/>
    </row>
    <row r="1135" spans="1:3" ht="15" customHeight="1" x14ac:dyDescent="0.2">
      <c r="A1135" s="156"/>
      <c r="B1135" s="159"/>
      <c r="C1135" s="323"/>
    </row>
    <row r="1136" spans="1:3" ht="15" customHeight="1" x14ac:dyDescent="0.2">
      <c r="B1136" s="184"/>
      <c r="C1136" s="323"/>
    </row>
    <row r="1137" spans="1:13" ht="15" customHeight="1" x14ac:dyDescent="0.2">
      <c r="B1137" s="299" t="s">
        <v>363</v>
      </c>
      <c r="C1137" s="323"/>
    </row>
    <row r="1138" spans="1:13" ht="15" customHeight="1" thickBot="1" x14ac:dyDescent="0.25">
      <c r="A1138" s="156"/>
      <c r="B1138" s="156"/>
      <c r="I1138" s="224"/>
      <c r="K1138" s="224"/>
      <c r="L1138" s="224"/>
      <c r="M1138" s="224"/>
    </row>
    <row r="1139" spans="1:13" ht="15" customHeight="1" x14ac:dyDescent="0.2">
      <c r="A1139" s="172"/>
      <c r="B1139" s="313" t="s">
        <v>73</v>
      </c>
      <c r="C1139" s="124" t="s">
        <v>247</v>
      </c>
      <c r="D1139" s="325" t="s">
        <v>247</v>
      </c>
      <c r="E1139" s="326" t="s">
        <v>73</v>
      </c>
      <c r="F1139" s="290" t="s">
        <v>102</v>
      </c>
      <c r="G1139" s="124" t="s">
        <v>247</v>
      </c>
      <c r="H1139" s="325" t="s">
        <v>247</v>
      </c>
      <c r="I1139" s="326" t="s">
        <v>102</v>
      </c>
      <c r="J1139" s="290" t="s">
        <v>92</v>
      </c>
      <c r="K1139" s="124" t="s">
        <v>247</v>
      </c>
      <c r="L1139" s="325" t="s">
        <v>247</v>
      </c>
      <c r="M1139" s="326" t="s">
        <v>92</v>
      </c>
    </row>
    <row r="1140" spans="1:13" ht="15" customHeight="1" x14ac:dyDescent="0.2">
      <c r="A1140" s="175" t="s">
        <v>7</v>
      </c>
      <c r="B1140" s="315" t="s">
        <v>74</v>
      </c>
      <c r="C1140" s="126" t="s">
        <v>73</v>
      </c>
      <c r="D1140" s="327" t="s">
        <v>73</v>
      </c>
      <c r="E1140" s="328" t="s">
        <v>116</v>
      </c>
      <c r="F1140" s="292" t="s">
        <v>74</v>
      </c>
      <c r="G1140" s="126" t="s">
        <v>102</v>
      </c>
      <c r="H1140" s="327" t="s">
        <v>102</v>
      </c>
      <c r="I1140" s="328" t="s">
        <v>116</v>
      </c>
      <c r="J1140" s="292" t="s">
        <v>74</v>
      </c>
      <c r="K1140" s="126" t="s">
        <v>92</v>
      </c>
      <c r="L1140" s="327" t="s">
        <v>92</v>
      </c>
      <c r="M1140" s="328" t="s">
        <v>116</v>
      </c>
    </row>
    <row r="1141" spans="1:13" ht="15" customHeight="1" x14ac:dyDescent="0.2">
      <c r="A1141" s="169"/>
      <c r="B1141" s="315" t="s">
        <v>68</v>
      </c>
      <c r="C1141" s="126" t="s">
        <v>248</v>
      </c>
      <c r="D1141" s="327" t="s">
        <v>249</v>
      </c>
      <c r="E1141" s="329"/>
      <c r="F1141" s="292" t="s">
        <v>68</v>
      </c>
      <c r="G1141" s="126" t="s">
        <v>248</v>
      </c>
      <c r="H1141" s="327" t="s">
        <v>249</v>
      </c>
      <c r="I1141" s="329"/>
      <c r="J1141" s="292" t="s">
        <v>93</v>
      </c>
      <c r="K1141" s="126" t="s">
        <v>248</v>
      </c>
      <c r="L1141" s="327" t="s">
        <v>249</v>
      </c>
      <c r="M1141" s="329"/>
    </row>
    <row r="1142" spans="1:13" ht="15" customHeight="1" thickBot="1" x14ac:dyDescent="0.25">
      <c r="A1142" s="169"/>
      <c r="B1142" s="315" t="s">
        <v>75</v>
      </c>
      <c r="C1142" s="128"/>
      <c r="D1142" s="330"/>
      <c r="E1142" s="331"/>
      <c r="F1142" s="292"/>
      <c r="G1142" s="128"/>
      <c r="H1142" s="330"/>
      <c r="I1142" s="331"/>
      <c r="J1142" s="292"/>
      <c r="K1142" s="128"/>
      <c r="L1142" s="330"/>
      <c r="M1142" s="331"/>
    </row>
    <row r="1143" spans="1:13" ht="15" customHeight="1" thickBot="1" x14ac:dyDescent="0.25">
      <c r="A1143" s="332" t="str">
        <f>$A$62</f>
        <v>Arsenic</v>
      </c>
      <c r="B1143" s="221" t="str">
        <f t="shared" ref="B1143:B1179" si="101">$D1082</f>
        <v xml:space="preserve">      -</v>
      </c>
      <c r="C1143" s="333">
        <f>'Monitoring Data'!B42</f>
        <v>0</v>
      </c>
      <c r="D1143" s="334">
        <f>IF(B1143="      -",0,COUNTIF('Monitoring Data'!B2:B41,"&gt;"&amp;B1143))</f>
        <v>0</v>
      </c>
      <c r="E1143" s="335" t="str">
        <f t="shared" ref="E1143:E1158" si="102">IF(OR(B1143="      -",C1143=0),"      -",IF(D1143=0,"      OK",IF(D1143/C1143&lt;=0.25,"      ?",IF(D1143/C1143&lt;=0.5,"      !!",IF(D1143/C1143&lt;=0.75,"      !!!!","      !!!!!!!")))))</f>
        <v xml:space="preserve">      -</v>
      </c>
      <c r="F1143" s="221" t="str">
        <f t="shared" ref="F1143:F1179" si="103">$G1082</f>
        <v xml:space="preserve">      -</v>
      </c>
      <c r="G1143" s="333">
        <f>'Monitoring Data'!C42</f>
        <v>0</v>
      </c>
      <c r="H1143" s="334">
        <f>IF(F1143="      -",0,COUNTIF('Monitoring Data'!C2:C41,"&gt;"&amp;F1143))</f>
        <v>0</v>
      </c>
      <c r="I1143" s="335" t="str">
        <f t="shared" ref="I1143:I1158" si="104">IF(OR(F1143="      -",G1143=0),"      -",IF(H1143=0,"      OK",IF(H1143/G1143&lt;=0.25,"      ?",IF(H1143/G1143&lt;=0.5,"      !!",IF(H1143/G1143&lt;=0.75,"      !!!!","      !!!!!!!")))))</f>
        <v xml:space="preserve">      -</v>
      </c>
      <c r="J1143" s="336" t="str">
        <f t="shared" ref="J1143:J1179" si="105">$J1082</f>
        <v xml:space="preserve">      -</v>
      </c>
      <c r="K1143" s="337">
        <f>'Monitoring Data'!E42</f>
        <v>0</v>
      </c>
      <c r="L1143" s="337">
        <f>IF(J1143="      -",0,COUNTIF('Monitoring Data'!E2:E41,"&gt;"&amp;J1143))</f>
        <v>0</v>
      </c>
      <c r="M1143" s="337" t="str">
        <f t="shared" ref="M1143:M1158" si="106">IF(OR(J1143="      -",K1143=0),"      -",IF(L1143=0,"      OK",IF(L1143/K1143&lt;=0.25,"      ?",IF(L1143/K1143&lt;=0.5,"      !!",IF(L1143/K1143&lt;=0.75,"      !!!!","      !!!!!!!")))))</f>
        <v xml:space="preserve">      -</v>
      </c>
    </row>
    <row r="1144" spans="1:13" ht="15" customHeight="1" thickBot="1" x14ac:dyDescent="0.25">
      <c r="A1144" s="332" t="str">
        <f>$A$63</f>
        <v>Cadmium</v>
      </c>
      <c r="B1144" s="221" t="str">
        <f t="shared" si="101"/>
        <v xml:space="preserve">      -</v>
      </c>
      <c r="C1144" s="333">
        <f>'Monitoring Data'!I42</f>
        <v>0</v>
      </c>
      <c r="D1144" s="334">
        <f>IF(B1144="      -",0,COUNTIF('Monitoring Data'!I2:I41,"&gt;"&amp;B1144))</f>
        <v>0</v>
      </c>
      <c r="E1144" s="335" t="str">
        <f t="shared" si="102"/>
        <v xml:space="preserve">      -</v>
      </c>
      <c r="F1144" s="221" t="str">
        <f t="shared" si="103"/>
        <v xml:space="preserve">      -</v>
      </c>
      <c r="G1144" s="333">
        <f>'Monitoring Data'!J42</f>
        <v>0</v>
      </c>
      <c r="H1144" s="334">
        <f>IF(F1144="      -",0,COUNTIF('Monitoring Data'!J2:J41,"&gt;"&amp;F1144))</f>
        <v>0</v>
      </c>
      <c r="I1144" s="335" t="str">
        <f t="shared" si="104"/>
        <v xml:space="preserve">      -</v>
      </c>
      <c r="J1144" s="336" t="str">
        <f t="shared" si="105"/>
        <v xml:space="preserve">      -</v>
      </c>
      <c r="K1144" s="337">
        <f>'Monitoring Data'!L42</f>
        <v>0</v>
      </c>
      <c r="L1144" s="337">
        <f>IF(J1144="      -",0,COUNTIF('Monitoring Data'!L2:L41,"&gt;"&amp;J1144))</f>
        <v>0</v>
      </c>
      <c r="M1144" s="337" t="str">
        <f t="shared" si="106"/>
        <v xml:space="preserve">      -</v>
      </c>
    </row>
    <row r="1145" spans="1:13" ht="15" customHeight="1" thickBot="1" x14ac:dyDescent="0.25">
      <c r="A1145" s="332" t="str">
        <f>$A$64</f>
        <v>Chromium</v>
      </c>
      <c r="B1145" s="221" t="str">
        <f t="shared" si="101"/>
        <v xml:space="preserve">      -</v>
      </c>
      <c r="C1145" s="333">
        <f>'Monitoring Data'!P42</f>
        <v>0</v>
      </c>
      <c r="D1145" s="334">
        <f>IF(B1145="      -",0,COUNTIF('Monitoring Data'!P2:P41,"&gt;"&amp;B1145))</f>
        <v>0</v>
      </c>
      <c r="E1145" s="335" t="str">
        <f t="shared" si="102"/>
        <v xml:space="preserve">      -</v>
      </c>
      <c r="F1145" s="221" t="str">
        <f t="shared" si="103"/>
        <v xml:space="preserve">      -</v>
      </c>
      <c r="G1145" s="333">
        <f>'Monitoring Data'!Q42</f>
        <v>0</v>
      </c>
      <c r="H1145" s="334">
        <f>IF(F1145="      -",0,COUNTIF('Monitoring Data'!Q2:Q41,"&gt;"&amp;F1145))</f>
        <v>0</v>
      </c>
      <c r="I1145" s="335" t="str">
        <f t="shared" si="104"/>
        <v xml:space="preserve">      -</v>
      </c>
      <c r="J1145" s="336" t="str">
        <f t="shared" si="105"/>
        <v xml:space="preserve">      -</v>
      </c>
      <c r="K1145" s="337">
        <f>'Monitoring Data'!S42</f>
        <v>0</v>
      </c>
      <c r="L1145" s="337">
        <f>IF(J1145="      -",0,COUNTIF('Monitoring Data'!S2:S41,"&gt;"&amp;J1145))</f>
        <v>0</v>
      </c>
      <c r="M1145" s="337" t="str">
        <f t="shared" si="106"/>
        <v xml:space="preserve">      -</v>
      </c>
    </row>
    <row r="1146" spans="1:13" ht="15" customHeight="1" thickBot="1" x14ac:dyDescent="0.25">
      <c r="A1146" s="332" t="str">
        <f>$A$65</f>
        <v>Copper</v>
      </c>
      <c r="B1146" s="221" t="str">
        <f t="shared" si="101"/>
        <v xml:space="preserve">      -</v>
      </c>
      <c r="C1146" s="333">
        <f>'Monitoring Data'!W42</f>
        <v>0</v>
      </c>
      <c r="D1146" s="334">
        <f>IF(B1146="      -",0,COUNTIF('Monitoring Data'!W2:W41,"&gt;"&amp;B1146))</f>
        <v>0</v>
      </c>
      <c r="E1146" s="335" t="str">
        <f t="shared" si="102"/>
        <v xml:space="preserve">      -</v>
      </c>
      <c r="F1146" s="221" t="str">
        <f t="shared" si="103"/>
        <v xml:space="preserve">      -</v>
      </c>
      <c r="G1146" s="333">
        <f>'Monitoring Data'!X42</f>
        <v>0</v>
      </c>
      <c r="H1146" s="334">
        <f>IF(F1146="      -",0,COUNTIF('Monitoring Data'!X2:X41,"&gt;"&amp;F1146))</f>
        <v>0</v>
      </c>
      <c r="I1146" s="335" t="str">
        <f t="shared" si="104"/>
        <v xml:space="preserve">      -</v>
      </c>
      <c r="J1146" s="336" t="str">
        <f t="shared" si="105"/>
        <v xml:space="preserve">      -</v>
      </c>
      <c r="K1146" s="337">
        <f>'Monitoring Data'!Z42</f>
        <v>0</v>
      </c>
      <c r="L1146" s="337">
        <f>IF(J1146="      -",0,COUNTIF('Monitoring Data'!Z2:Z41,"&gt;"&amp;J1146))</f>
        <v>0</v>
      </c>
      <c r="M1146" s="337" t="str">
        <f t="shared" si="106"/>
        <v xml:space="preserve">      -</v>
      </c>
    </row>
    <row r="1147" spans="1:13" ht="15" customHeight="1" thickBot="1" x14ac:dyDescent="0.25">
      <c r="A1147" s="332" t="str">
        <f>$A$66</f>
        <v>Cyanide</v>
      </c>
      <c r="B1147" s="221" t="str">
        <f t="shared" si="101"/>
        <v xml:space="preserve">      -</v>
      </c>
      <c r="C1147" s="333">
        <f>'Monitoring Data'!AD42</f>
        <v>0</v>
      </c>
      <c r="D1147" s="334">
        <f>IF(B1147="      -",0,COUNTIF('Monitoring Data'!AD2:AD41,"&gt;"&amp;B1147))</f>
        <v>0</v>
      </c>
      <c r="E1147" s="335" t="str">
        <f t="shared" si="102"/>
        <v xml:space="preserve">      -</v>
      </c>
      <c r="F1147" s="221" t="str">
        <f t="shared" si="103"/>
        <v xml:space="preserve">      -</v>
      </c>
      <c r="G1147" s="333">
        <f>'Monitoring Data'!AE42</f>
        <v>0</v>
      </c>
      <c r="H1147" s="334">
        <f>IF(F1147="      -",0,COUNTIF('Monitoring Data'!AE2:AE41,"&gt;"&amp;F1147))</f>
        <v>0</v>
      </c>
      <c r="I1147" s="335" t="str">
        <f t="shared" si="104"/>
        <v xml:space="preserve">      -</v>
      </c>
      <c r="J1147" s="336" t="str">
        <f t="shared" si="105"/>
        <v xml:space="preserve">      -</v>
      </c>
      <c r="K1147" s="337">
        <f>'Monitoring Data'!AG42</f>
        <v>0</v>
      </c>
      <c r="L1147" s="337">
        <f>IF(J1147="      -",0,COUNTIF('Monitoring Data'!AG2:AG41,"&gt;"&amp;J1147))</f>
        <v>0</v>
      </c>
      <c r="M1147" s="337" t="str">
        <f t="shared" si="106"/>
        <v xml:space="preserve">      -</v>
      </c>
    </row>
    <row r="1148" spans="1:13" ht="15" customHeight="1" thickBot="1" x14ac:dyDescent="0.25">
      <c r="A1148" s="332" t="str">
        <f>$A$67</f>
        <v>Lead</v>
      </c>
      <c r="B1148" s="221" t="str">
        <f t="shared" si="101"/>
        <v xml:space="preserve">      -</v>
      </c>
      <c r="C1148" s="333">
        <f>'Monitoring Data'!AK42</f>
        <v>0</v>
      </c>
      <c r="D1148" s="334">
        <f>IF(B1148="      -",0,COUNTIF('Monitoring Data'!AK2:AK41,"&gt;"&amp;B1148))</f>
        <v>0</v>
      </c>
      <c r="E1148" s="335" t="str">
        <f t="shared" si="102"/>
        <v xml:space="preserve">      -</v>
      </c>
      <c r="F1148" s="221" t="str">
        <f t="shared" si="103"/>
        <v xml:space="preserve">      -</v>
      </c>
      <c r="G1148" s="333">
        <f>'Monitoring Data'!AL42</f>
        <v>0</v>
      </c>
      <c r="H1148" s="334">
        <f>IF(F1148="      -",0,COUNTIF('Monitoring Data'!AL2:AL41,"&gt;"&amp;F1148))</f>
        <v>0</v>
      </c>
      <c r="I1148" s="335" t="str">
        <f t="shared" si="104"/>
        <v xml:space="preserve">      -</v>
      </c>
      <c r="J1148" s="336" t="str">
        <f t="shared" si="105"/>
        <v xml:space="preserve">      -</v>
      </c>
      <c r="K1148" s="337">
        <f>'Monitoring Data'!AN42</f>
        <v>0</v>
      </c>
      <c r="L1148" s="337">
        <f>IF(J1148="      -",0,COUNTIF('Monitoring Data'!AN2:AN41,"&gt;"&amp;J1148))</f>
        <v>0</v>
      </c>
      <c r="M1148" s="337" t="str">
        <f t="shared" si="106"/>
        <v xml:space="preserve">      -</v>
      </c>
    </row>
    <row r="1149" spans="1:13" ht="15" customHeight="1" thickBot="1" x14ac:dyDescent="0.25">
      <c r="A1149" s="332" t="str">
        <f>$A$68</f>
        <v>Mercury</v>
      </c>
      <c r="B1149" s="221" t="str">
        <f t="shared" si="101"/>
        <v xml:space="preserve">      -</v>
      </c>
      <c r="C1149" s="333">
        <f>'Monitoring Data'!AR42</f>
        <v>0</v>
      </c>
      <c r="D1149" s="334">
        <f>IF(B1149="      -",0,COUNTIF('Monitoring Data'!AR2:AR41,"&gt;"&amp;B1149))</f>
        <v>0</v>
      </c>
      <c r="E1149" s="335" t="str">
        <f t="shared" si="102"/>
        <v xml:space="preserve">      -</v>
      </c>
      <c r="F1149" s="221" t="str">
        <f t="shared" si="103"/>
        <v xml:space="preserve">      -</v>
      </c>
      <c r="G1149" s="333">
        <f>'Monitoring Data'!AS42</f>
        <v>0</v>
      </c>
      <c r="H1149" s="334">
        <f>IF(F1149="      -",0,COUNTIF('Monitoring Data'!AS2:AS41,"&gt;"&amp;F1149))</f>
        <v>0</v>
      </c>
      <c r="I1149" s="335" t="str">
        <f t="shared" si="104"/>
        <v xml:space="preserve">      -</v>
      </c>
      <c r="J1149" s="336" t="str">
        <f t="shared" si="105"/>
        <v xml:space="preserve">      -</v>
      </c>
      <c r="K1149" s="337">
        <f>'Monitoring Data'!AU42</f>
        <v>0</v>
      </c>
      <c r="L1149" s="337">
        <f>IF(J1149="      -",0,COUNTIF('Monitoring Data'!AU2:AU41,"&gt;"&amp;J1149))</f>
        <v>0</v>
      </c>
      <c r="M1149" s="337" t="str">
        <f t="shared" si="106"/>
        <v xml:space="preserve">      -</v>
      </c>
    </row>
    <row r="1150" spans="1:13" ht="15" customHeight="1" thickBot="1" x14ac:dyDescent="0.25">
      <c r="A1150" s="332" t="str">
        <f>$A$69</f>
        <v>Molybdenum</v>
      </c>
      <c r="B1150" s="221" t="str">
        <f t="shared" si="101"/>
        <v xml:space="preserve">      -</v>
      </c>
      <c r="C1150" s="333">
        <f>'Monitoring Data'!AY42</f>
        <v>0</v>
      </c>
      <c r="D1150" s="334">
        <f>IF(B1150="      -",0,COUNTIF('Monitoring Data'!AY2:AY41,"&gt;"&amp;B1150))</f>
        <v>0</v>
      </c>
      <c r="E1150" s="335" t="str">
        <f t="shared" si="102"/>
        <v xml:space="preserve">      -</v>
      </c>
      <c r="F1150" s="221" t="str">
        <f t="shared" si="103"/>
        <v xml:space="preserve">      -</v>
      </c>
      <c r="G1150" s="333">
        <f>'Monitoring Data'!AZ42</f>
        <v>0</v>
      </c>
      <c r="H1150" s="334">
        <f>IF(F1150="      -",0,COUNTIF('Monitoring Data'!AZ2:AZ41,"&gt;"&amp;F1150))</f>
        <v>0</v>
      </c>
      <c r="I1150" s="335" t="str">
        <f t="shared" si="104"/>
        <v xml:space="preserve">      -</v>
      </c>
      <c r="J1150" s="336" t="str">
        <f t="shared" si="105"/>
        <v xml:space="preserve">      -</v>
      </c>
      <c r="K1150" s="337">
        <f>'Monitoring Data'!BB42</f>
        <v>0</v>
      </c>
      <c r="L1150" s="337">
        <f>IF(J1150="      -",0,COUNTIF('Monitoring Data'!BB2:BB41,"&gt;"&amp;J1150))</f>
        <v>0</v>
      </c>
      <c r="M1150" s="337" t="str">
        <f t="shared" si="106"/>
        <v xml:space="preserve">      -</v>
      </c>
    </row>
    <row r="1151" spans="1:13" ht="15" customHeight="1" thickBot="1" x14ac:dyDescent="0.25">
      <c r="A1151" s="332" t="str">
        <f>$A$70</f>
        <v>Nickel</v>
      </c>
      <c r="B1151" s="221" t="str">
        <f t="shared" si="101"/>
        <v xml:space="preserve">      -</v>
      </c>
      <c r="C1151" s="333">
        <f>'Monitoring Data'!BF42</f>
        <v>0</v>
      </c>
      <c r="D1151" s="334">
        <f>IF(B1151="      -",0,COUNTIF('Monitoring Data'!BF2:BF41,"&gt;"&amp;B1151))</f>
        <v>0</v>
      </c>
      <c r="E1151" s="335" t="str">
        <f t="shared" si="102"/>
        <v xml:space="preserve">      -</v>
      </c>
      <c r="F1151" s="221" t="str">
        <f t="shared" si="103"/>
        <v xml:space="preserve">      -</v>
      </c>
      <c r="G1151" s="333">
        <f>'Monitoring Data'!BG42</f>
        <v>0</v>
      </c>
      <c r="H1151" s="334">
        <f>IF(F1151="      -",0,COUNTIF('Monitoring Data'!BG2:BG41,"&gt;"&amp;F1151))</f>
        <v>0</v>
      </c>
      <c r="I1151" s="335" t="str">
        <f t="shared" si="104"/>
        <v xml:space="preserve">      -</v>
      </c>
      <c r="J1151" s="336" t="str">
        <f t="shared" si="105"/>
        <v xml:space="preserve">      -</v>
      </c>
      <c r="K1151" s="337">
        <f>'Monitoring Data'!BI42</f>
        <v>0</v>
      </c>
      <c r="L1151" s="337">
        <f>IF(J1151="      -",0,COUNTIF('Monitoring Data'!BI2:BI41,"&gt;"&amp;J1151))</f>
        <v>0</v>
      </c>
      <c r="M1151" s="337" t="str">
        <f t="shared" si="106"/>
        <v xml:space="preserve">      -</v>
      </c>
    </row>
    <row r="1152" spans="1:13" ht="15" customHeight="1" thickBot="1" x14ac:dyDescent="0.25">
      <c r="A1152" s="332" t="str">
        <f>$A$71</f>
        <v>Selenium</v>
      </c>
      <c r="B1152" s="221" t="str">
        <f t="shared" si="101"/>
        <v xml:space="preserve">      -</v>
      </c>
      <c r="C1152" s="333">
        <f>'Monitoring Data'!BM42</f>
        <v>0</v>
      </c>
      <c r="D1152" s="334">
        <f>IF(B1152="      -",0,COUNTIF('Monitoring Data'!BM2:BM41,"&gt;"&amp;B1152))</f>
        <v>0</v>
      </c>
      <c r="E1152" s="335" t="str">
        <f t="shared" si="102"/>
        <v xml:space="preserve">      -</v>
      </c>
      <c r="F1152" s="221" t="str">
        <f t="shared" si="103"/>
        <v xml:space="preserve">      -</v>
      </c>
      <c r="G1152" s="333">
        <f>'Monitoring Data'!BN42</f>
        <v>0</v>
      </c>
      <c r="H1152" s="334">
        <f>IF(F1152="      -",0,COUNTIF('Monitoring Data'!BN2:BN41,"&gt;"&amp;F1152))</f>
        <v>0</v>
      </c>
      <c r="I1152" s="335" t="str">
        <f t="shared" si="104"/>
        <v xml:space="preserve">      -</v>
      </c>
      <c r="J1152" s="336" t="str">
        <f t="shared" si="105"/>
        <v xml:space="preserve">      -</v>
      </c>
      <c r="K1152" s="337">
        <f>'Monitoring Data'!BP42</f>
        <v>0</v>
      </c>
      <c r="L1152" s="337">
        <f>IF(J1152="      -",0,COUNTIF('Monitoring Data'!BP2:BP41,"&gt;"&amp;J1152))</f>
        <v>0</v>
      </c>
      <c r="M1152" s="337" t="str">
        <f t="shared" si="106"/>
        <v xml:space="preserve">      -</v>
      </c>
    </row>
    <row r="1153" spans="1:13" ht="15" customHeight="1" thickBot="1" x14ac:dyDescent="0.25">
      <c r="A1153" s="332" t="str">
        <f>$A$72</f>
        <v>Silver</v>
      </c>
      <c r="B1153" s="221" t="str">
        <f t="shared" si="101"/>
        <v xml:space="preserve">      -</v>
      </c>
      <c r="C1153" s="333">
        <f>'Monitoring Data'!BT42</f>
        <v>0</v>
      </c>
      <c r="D1153" s="334">
        <f>IF(B1153="      -",0,COUNTIF('Monitoring Data'!BT2:BT41,"&gt;"&amp;B1153))</f>
        <v>0</v>
      </c>
      <c r="E1153" s="335" t="str">
        <f t="shared" si="102"/>
        <v xml:space="preserve">      -</v>
      </c>
      <c r="F1153" s="221" t="str">
        <f t="shared" si="103"/>
        <v xml:space="preserve">      -</v>
      </c>
      <c r="G1153" s="333">
        <f>'Monitoring Data'!BU42</f>
        <v>0</v>
      </c>
      <c r="H1153" s="334">
        <f>IF(F1153="      -",0,COUNTIF('Monitoring Data'!BU2:BU41,"&gt;"&amp;F1153))</f>
        <v>0</v>
      </c>
      <c r="I1153" s="335" t="str">
        <f t="shared" si="104"/>
        <v xml:space="preserve">      -</v>
      </c>
      <c r="J1153" s="336" t="str">
        <f t="shared" si="105"/>
        <v xml:space="preserve">      -</v>
      </c>
      <c r="K1153" s="337">
        <f>'Monitoring Data'!BW42</f>
        <v>0</v>
      </c>
      <c r="L1153" s="337">
        <f>IF(J1153="      -",0,COUNTIF('Monitoring Data'!BW2:BW41,"&gt;"&amp;J1153))</f>
        <v>0</v>
      </c>
      <c r="M1153" s="337" t="str">
        <f t="shared" si="106"/>
        <v xml:space="preserve">      -</v>
      </c>
    </row>
    <row r="1154" spans="1:13" ht="15" customHeight="1" thickBot="1" x14ac:dyDescent="0.25">
      <c r="A1154" s="332" t="str">
        <f>$A$73</f>
        <v>Zinc</v>
      </c>
      <c r="B1154" s="221" t="str">
        <f t="shared" si="101"/>
        <v xml:space="preserve">      -</v>
      </c>
      <c r="C1154" s="333">
        <f>'Monitoring Data'!CA42</f>
        <v>0</v>
      </c>
      <c r="D1154" s="334">
        <f>IF(B1154="      -",0,COUNTIF('Monitoring Data'!CA2:CA41,"&gt;"&amp;B1154))</f>
        <v>0</v>
      </c>
      <c r="E1154" s="335" t="str">
        <f t="shared" si="102"/>
        <v xml:space="preserve">      -</v>
      </c>
      <c r="F1154" s="221" t="str">
        <f t="shared" si="103"/>
        <v xml:space="preserve">      -</v>
      </c>
      <c r="G1154" s="333">
        <f>'Monitoring Data'!CB42</f>
        <v>0</v>
      </c>
      <c r="H1154" s="334">
        <f>IF(F1154="      -",0,COUNTIF('Monitoring Data'!CB2:CB41,"&gt;"&amp;F1154))</f>
        <v>0</v>
      </c>
      <c r="I1154" s="335" t="str">
        <f t="shared" si="104"/>
        <v xml:space="preserve">      -</v>
      </c>
      <c r="J1154" s="336" t="str">
        <f t="shared" si="105"/>
        <v xml:space="preserve">      -</v>
      </c>
      <c r="K1154" s="337">
        <f>'Monitoring Data'!CD42</f>
        <v>0</v>
      </c>
      <c r="L1154" s="337">
        <f>IF(J1154="      -",0,COUNTIF('Monitoring Data'!CD2:CD41,"&gt;"&amp;J1154))</f>
        <v>0</v>
      </c>
      <c r="M1154" s="337" t="str">
        <f t="shared" si="106"/>
        <v xml:space="preserve">      -</v>
      </c>
    </row>
    <row r="1155" spans="1:13" ht="15" customHeight="1" thickBot="1" x14ac:dyDescent="0.25">
      <c r="A1155" s="119" t="str">
        <f>$A$74</f>
        <v>Ammonia</v>
      </c>
      <c r="B1155" s="221" t="str">
        <f t="shared" si="101"/>
        <v xml:space="preserve">      -</v>
      </c>
      <c r="C1155" s="333">
        <f>'Monitoring Data'!CH42</f>
        <v>0</v>
      </c>
      <c r="D1155" s="334">
        <f>IF(B1155="      -",0,COUNTIF('Monitoring Data'!CH2:CH41,"&gt;"&amp;B1155))</f>
        <v>0</v>
      </c>
      <c r="E1155" s="335" t="str">
        <f t="shared" si="102"/>
        <v xml:space="preserve">      -</v>
      </c>
      <c r="F1155" s="221" t="str">
        <f t="shared" si="103"/>
        <v xml:space="preserve">      -</v>
      </c>
      <c r="G1155" s="333">
        <f>'Monitoring Data'!CI42</f>
        <v>0</v>
      </c>
      <c r="H1155" s="334">
        <f>IF(F1155="      -",0,COUNTIF('Monitoring Data'!CI2:CI41,"&gt;"&amp;F1155))</f>
        <v>0</v>
      </c>
      <c r="I1155" s="335" t="str">
        <f t="shared" si="104"/>
        <v xml:space="preserve">      -</v>
      </c>
      <c r="J1155" s="336" t="str">
        <f t="shared" si="105"/>
        <v xml:space="preserve">      -</v>
      </c>
      <c r="K1155" s="337">
        <f>'Monitoring Data'!CK42</f>
        <v>0</v>
      </c>
      <c r="L1155" s="337">
        <f>IF(J1155="      -",0,COUNTIF('Monitoring Data'!CK2:CK41,"&gt;"&amp;J1155))</f>
        <v>0</v>
      </c>
      <c r="M1155" s="337" t="str">
        <f t="shared" si="106"/>
        <v xml:space="preserve">      -</v>
      </c>
    </row>
    <row r="1156" spans="1:13" ht="15" customHeight="1" thickBot="1" x14ac:dyDescent="0.25">
      <c r="A1156" s="119" t="str">
        <f>$A$75</f>
        <v>BOD</v>
      </c>
      <c r="B1156" s="221" t="str">
        <f t="shared" si="101"/>
        <v xml:space="preserve">      -</v>
      </c>
      <c r="C1156" s="333">
        <f>'Monitoring Data'!CO42</f>
        <v>0</v>
      </c>
      <c r="D1156" s="334">
        <f>IF(B1156="      -",0,COUNTIF('Monitoring Data'!CO2:CO41,"&gt;"&amp;B1156))</f>
        <v>0</v>
      </c>
      <c r="E1156" s="335" t="str">
        <f t="shared" si="102"/>
        <v xml:space="preserve">      -</v>
      </c>
      <c r="F1156" s="221" t="str">
        <f t="shared" si="103"/>
        <v xml:space="preserve">      -</v>
      </c>
      <c r="G1156" s="333">
        <f>'Monitoring Data'!CP42</f>
        <v>0</v>
      </c>
      <c r="H1156" s="334">
        <f>IF(F1156="      -",0,COUNTIF('Monitoring Data'!CP2:CP41,"&gt;"&amp;F1156))</f>
        <v>0</v>
      </c>
      <c r="I1156" s="335" t="str">
        <f t="shared" si="104"/>
        <v xml:space="preserve">      -</v>
      </c>
      <c r="J1156" s="336" t="str">
        <f t="shared" si="105"/>
        <v xml:space="preserve">      -</v>
      </c>
      <c r="K1156" s="337">
        <f>'Monitoring Data'!CR42</f>
        <v>0</v>
      </c>
      <c r="L1156" s="337">
        <f>IF(J1156="      -",0,COUNTIF('Monitoring Data'!CR2:CR41,"&gt;"&amp;J1156))</f>
        <v>0</v>
      </c>
      <c r="M1156" s="337" t="str">
        <f t="shared" si="106"/>
        <v xml:space="preserve">      -</v>
      </c>
    </row>
    <row r="1157" spans="1:13" ht="15" customHeight="1" thickBot="1" x14ac:dyDescent="0.25">
      <c r="A1157" s="119" t="str">
        <f>$A$76</f>
        <v>TSS</v>
      </c>
      <c r="B1157" s="221" t="str">
        <f t="shared" si="101"/>
        <v xml:space="preserve">      -</v>
      </c>
      <c r="C1157" s="333">
        <f>'Monitoring Data'!CV42</f>
        <v>0</v>
      </c>
      <c r="D1157" s="334">
        <f>IF(B1157="      -",0,COUNTIF('Monitoring Data'!CV2:CV41,"&gt;"&amp;B1157))</f>
        <v>0</v>
      </c>
      <c r="E1157" s="335" t="str">
        <f t="shared" si="102"/>
        <v xml:space="preserve">      -</v>
      </c>
      <c r="F1157" s="221" t="str">
        <f t="shared" si="103"/>
        <v xml:space="preserve">      -</v>
      </c>
      <c r="G1157" s="333">
        <f>'Monitoring Data'!CW42</f>
        <v>0</v>
      </c>
      <c r="H1157" s="334">
        <f>IF(F1157="      -",0,COUNTIF('Monitoring Data'!CW2:CW41,"&gt;"&amp;F1157))</f>
        <v>0</v>
      </c>
      <c r="I1157" s="335" t="str">
        <f t="shared" si="104"/>
        <v xml:space="preserve">      -</v>
      </c>
      <c r="J1157" s="336" t="str">
        <f t="shared" si="105"/>
        <v xml:space="preserve">      -</v>
      </c>
      <c r="K1157" s="337">
        <f>'Monitoring Data'!CY42</f>
        <v>0</v>
      </c>
      <c r="L1157" s="337">
        <f>IF(J1157="      -",0,COUNTIF('Monitoring Data'!CY2:CY41,"&gt;"&amp;J1157))</f>
        <v>0</v>
      </c>
      <c r="M1157" s="337" t="str">
        <f t="shared" si="106"/>
        <v xml:space="preserve">      -</v>
      </c>
    </row>
    <row r="1158" spans="1:13" ht="15" customHeight="1" thickBot="1" x14ac:dyDescent="0.25">
      <c r="A1158" s="119" t="str">
        <f>$A$77</f>
        <v>Phosphorus (T)</v>
      </c>
      <c r="B1158" s="221" t="str">
        <f t="shared" si="101"/>
        <v xml:space="preserve">      -</v>
      </c>
      <c r="C1158" s="333">
        <f>'Monitoring Data'!DC42</f>
        <v>0</v>
      </c>
      <c r="D1158" s="334">
        <f>IF(B1158="      -",0,COUNTIF('Monitoring Data'!$DC$2:$DC$41,"&gt;"&amp;B1158))</f>
        <v>0</v>
      </c>
      <c r="E1158" s="335" t="str">
        <f t="shared" si="102"/>
        <v xml:space="preserve">      -</v>
      </c>
      <c r="F1158" s="221" t="str">
        <f t="shared" si="103"/>
        <v xml:space="preserve">      -</v>
      </c>
      <c r="G1158" s="333">
        <f>'Monitoring Data'!DD42</f>
        <v>0</v>
      </c>
      <c r="H1158" s="334">
        <f>IF(F1158="      -",0,COUNTIF('Monitoring Data'!$DD$2:$DD$41,"&gt;"&amp;F1158))</f>
        <v>0</v>
      </c>
      <c r="I1158" s="335" t="str">
        <f t="shared" si="104"/>
        <v xml:space="preserve">      -</v>
      </c>
      <c r="J1158" s="336" t="str">
        <f t="shared" si="105"/>
        <v xml:space="preserve">      -</v>
      </c>
      <c r="K1158" s="337">
        <f>'Monitoring Data'!DF42</f>
        <v>0</v>
      </c>
      <c r="L1158" s="337">
        <f>IF(J1158="      -",0,COUNTIF('Monitoring Data'!$DF$2:$DF$41,"&gt;"&amp;J1158))</f>
        <v>0</v>
      </c>
      <c r="M1158" s="337" t="str">
        <f t="shared" si="106"/>
        <v xml:space="preserve">      -</v>
      </c>
    </row>
    <row r="1159" spans="1:13" ht="15" customHeight="1" thickBot="1" x14ac:dyDescent="0.25">
      <c r="A1159" s="332" t="str">
        <f>$A$78</f>
        <v>Nitrogen (T)</v>
      </c>
      <c r="B1159" s="221" t="str">
        <f t="shared" si="101"/>
        <v xml:space="preserve">      -</v>
      </c>
      <c r="C1159" s="338">
        <f>'Monitoring Data'!DJ42</f>
        <v>0</v>
      </c>
      <c r="D1159" s="334">
        <f>IF(B1159="      -",0,COUNTIF('Monitoring Data'!$DJ$2:$DJ$41,"&gt;"&amp;B1159))</f>
        <v>0</v>
      </c>
      <c r="E1159" s="335" t="str">
        <f t="shared" ref="E1159:E1179" si="107">IF(OR(B1159="      -",C1159="      -",D1159="      -"),"      -",IF(D1159=0,"      OK",IF(D1159/C1159&lt;=0.25,"      ?",IF(D1159/C1159&lt;=0.5,"      !!",IF(D1159/C1159&lt;=0.75,"      !!!!","      !!!!!!!")))))</f>
        <v xml:space="preserve">      -</v>
      </c>
      <c r="F1159" s="221" t="str">
        <f t="shared" si="103"/>
        <v xml:space="preserve">      -</v>
      </c>
      <c r="G1159" s="338">
        <f>'Monitoring Data'!DK42</f>
        <v>0</v>
      </c>
      <c r="H1159" s="334">
        <f>IF(F1159="      -",0,COUNTIF('Monitoring Data'!$DK$2:$DK$41,"&gt;"&amp;F1159))</f>
        <v>0</v>
      </c>
      <c r="I1159" s="335" t="str">
        <f t="shared" ref="I1159:I1179" si="108">IF(OR(F1159="      -",G1159="      -",H1159="      -"),"      -",IF(H1159=0,"      OK",IF(H1159/G1159&lt;=0.25,"      ?",IF(H1159/G1159&lt;=0.5,"      !!",IF(H1159/G1159&lt;=0.75,"      !!!!","      !!!!!!!")))))</f>
        <v xml:space="preserve">      -</v>
      </c>
      <c r="J1159" s="336" t="str">
        <f t="shared" si="105"/>
        <v xml:space="preserve">      -</v>
      </c>
      <c r="K1159" s="339">
        <f>'Monitoring Data'!DM42</f>
        <v>0</v>
      </c>
      <c r="L1159" s="340">
        <f>IF(J1159="      -",0,COUNTIF('Monitoring Data'!$DM$2:$DM$41,"&gt;"&amp;J1159))</f>
        <v>0</v>
      </c>
      <c r="M1159" s="335" t="str">
        <f t="shared" ref="M1159:M1179" si="109">IF(OR(J1159="      -",K1159="      -",L1159="      -"),"      -",IF(L1159=0,"      OK",IF(L1159/K1159&lt;=0.25,"      ?",IF(L1159/K1159&lt;=0.5,"      !!",IF(L1159/K1159&lt;=0.75,"      !!!!","      !!!!!!!")))))</f>
        <v xml:space="preserve">      -</v>
      </c>
    </row>
    <row r="1160" spans="1:13" ht="15" customHeight="1" thickBot="1" x14ac:dyDescent="0.25">
      <c r="A1160" s="332" t="str">
        <f>$A$79</f>
        <v>Beryllium</v>
      </c>
      <c r="B1160" s="221" t="str">
        <f t="shared" si="101"/>
        <v xml:space="preserve">      -</v>
      </c>
      <c r="C1160" s="338">
        <f>'Monitoring Data'!DQ42</f>
        <v>0</v>
      </c>
      <c r="D1160" s="334">
        <f>IF(B1160="      -",0,COUNTIF('Monitoring Data'!$DQ$2:$DQ$41,"&gt;"&amp;B1160))</f>
        <v>0</v>
      </c>
      <c r="E1160" s="335" t="str">
        <f t="shared" si="107"/>
        <v xml:space="preserve">      -</v>
      </c>
      <c r="F1160" s="221" t="str">
        <f t="shared" si="103"/>
        <v xml:space="preserve">      -</v>
      </c>
      <c r="G1160" s="338">
        <f>'Monitoring Data'!DR42</f>
        <v>0</v>
      </c>
      <c r="H1160" s="334">
        <f>IF(F1160="      -",0,COUNTIF('Monitoring Data'!$DR$2:$DR$41,"&gt;"&amp;F1160))</f>
        <v>0</v>
      </c>
      <c r="I1160" s="335" t="str">
        <f t="shared" si="108"/>
        <v xml:space="preserve">      -</v>
      </c>
      <c r="J1160" s="336" t="str">
        <f t="shared" si="105"/>
        <v xml:space="preserve">      -</v>
      </c>
      <c r="K1160" s="341">
        <f>'Monitoring Data'!DT42</f>
        <v>0</v>
      </c>
      <c r="L1160" s="334">
        <f>IF(J1160="      -",0,COUNTIF('Monitoring Data'!$DT$2:$DT$41,"&gt;"&amp;J1160))</f>
        <v>0</v>
      </c>
      <c r="M1160" s="335" t="str">
        <f t="shared" si="109"/>
        <v xml:space="preserve">      -</v>
      </c>
    </row>
    <row r="1161" spans="1:13" ht="15" customHeight="1" thickBot="1" x14ac:dyDescent="0.25">
      <c r="A1161" s="332" t="str">
        <f>IF($A$80="","",$A$80)</f>
        <v/>
      </c>
      <c r="B1161" s="221" t="str">
        <f t="shared" si="101"/>
        <v xml:space="preserve">      -</v>
      </c>
      <c r="C1161" s="338">
        <f>'Monitoring Data'!DX42</f>
        <v>0</v>
      </c>
      <c r="D1161" s="334">
        <f>IF(B1161="      -",0,COUNTIF('Monitoring Data'!$DX$2:$DX$41,"&gt;"&amp;B1161))</f>
        <v>0</v>
      </c>
      <c r="E1161" s="335" t="str">
        <f t="shared" si="107"/>
        <v xml:space="preserve">      -</v>
      </c>
      <c r="F1161" s="221" t="str">
        <f t="shared" si="103"/>
        <v xml:space="preserve">      -</v>
      </c>
      <c r="G1161" s="338">
        <f>'Monitoring Data'!DY42</f>
        <v>0</v>
      </c>
      <c r="H1161" s="334">
        <f>IF(F1161="      -",0,COUNTIF('Monitoring Data'!$DY$2:$DY$41,"&gt;"&amp;F1161))</f>
        <v>0</v>
      </c>
      <c r="I1161" s="335" t="str">
        <f t="shared" si="108"/>
        <v xml:space="preserve">      -</v>
      </c>
      <c r="J1161" s="336" t="str">
        <f t="shared" si="105"/>
        <v xml:space="preserve">      -</v>
      </c>
      <c r="K1161" s="341">
        <f>'Monitoring Data'!EA42</f>
        <v>0</v>
      </c>
      <c r="L1161" s="334">
        <f>IF(J1161="      -",0,COUNTIF('Monitoring Data'!$EA$2:$EA$41,"&gt;"&amp;J1161))</f>
        <v>0</v>
      </c>
      <c r="M1161" s="335" t="str">
        <f t="shared" si="109"/>
        <v xml:space="preserve">      -</v>
      </c>
    </row>
    <row r="1162" spans="1:13" ht="15" customHeight="1" thickBot="1" x14ac:dyDescent="0.25">
      <c r="A1162" s="332" t="str">
        <f>IF($A$81="","",$A$81)</f>
        <v/>
      </c>
      <c r="B1162" s="221" t="str">
        <f t="shared" si="101"/>
        <v xml:space="preserve">      -</v>
      </c>
      <c r="C1162" s="338">
        <f>'Monitoring Data'!EE42</f>
        <v>0</v>
      </c>
      <c r="D1162" s="334">
        <f>IF(B1162="      -",0,COUNTIF('Monitoring Data'!$EE$2:$EE$41,"&gt;"&amp;B1162))</f>
        <v>0</v>
      </c>
      <c r="E1162" s="335" t="str">
        <f t="shared" si="107"/>
        <v xml:space="preserve">      -</v>
      </c>
      <c r="F1162" s="221" t="str">
        <f t="shared" si="103"/>
        <v xml:space="preserve">      -</v>
      </c>
      <c r="G1162" s="338">
        <f>'Monitoring Data'!EF42</f>
        <v>0</v>
      </c>
      <c r="H1162" s="334">
        <f>IF(F1162="      -",0,COUNTIF('Monitoring Data'!$EF$2:$EF$41,"&gt;"&amp;F1162))</f>
        <v>0</v>
      </c>
      <c r="I1162" s="335" t="str">
        <f t="shared" si="108"/>
        <v xml:space="preserve">      -</v>
      </c>
      <c r="J1162" s="336" t="str">
        <f t="shared" si="105"/>
        <v xml:space="preserve">      -</v>
      </c>
      <c r="K1162" s="341">
        <f>'Monitoring Data'!EH42</f>
        <v>0</v>
      </c>
      <c r="L1162" s="334">
        <f>IF(J1162="      -",0,COUNTIF('Monitoring Data'!$EH$2:$EH$41,"&gt;"&amp;J1162))</f>
        <v>0</v>
      </c>
      <c r="M1162" s="335" t="str">
        <f t="shared" si="109"/>
        <v xml:space="preserve">      -</v>
      </c>
    </row>
    <row r="1163" spans="1:13" ht="15" customHeight="1" thickBot="1" x14ac:dyDescent="0.25">
      <c r="A1163" s="332" t="str">
        <f>IF($A$82="","",$A$82)</f>
        <v/>
      </c>
      <c r="B1163" s="221" t="str">
        <f t="shared" si="101"/>
        <v xml:space="preserve">      -</v>
      </c>
      <c r="C1163" s="338">
        <f>'Monitoring Data'!EL42</f>
        <v>0</v>
      </c>
      <c r="D1163" s="334">
        <f>IF(B1163="      -",0,COUNTIF('Monitoring Data'!$EL$2:$EL$41,"&gt;"&amp;B1163))</f>
        <v>0</v>
      </c>
      <c r="E1163" s="335" t="str">
        <f t="shared" si="107"/>
        <v xml:space="preserve">      -</v>
      </c>
      <c r="F1163" s="221" t="str">
        <f t="shared" si="103"/>
        <v xml:space="preserve">      -</v>
      </c>
      <c r="G1163" s="338">
        <f>'Monitoring Data'!EM42</f>
        <v>0</v>
      </c>
      <c r="H1163" s="334">
        <f>IF(F1163="      -",0,COUNTIF('Monitoring Data'!$EM$2:$EM$41,"&gt;"&amp;F1163))</f>
        <v>0</v>
      </c>
      <c r="I1163" s="335" t="str">
        <f t="shared" si="108"/>
        <v xml:space="preserve">      -</v>
      </c>
      <c r="J1163" s="336" t="str">
        <f t="shared" si="105"/>
        <v xml:space="preserve">      -</v>
      </c>
      <c r="K1163" s="341">
        <f>'Monitoring Data'!EO42</f>
        <v>0</v>
      </c>
      <c r="L1163" s="334">
        <f>IF(J1163="      -",0,COUNTIF('Monitoring Data'!$EO$2:$EO$41,"&gt;"&amp;J1163))</f>
        <v>0</v>
      </c>
      <c r="M1163" s="335" t="str">
        <f t="shared" si="109"/>
        <v xml:space="preserve">      -</v>
      </c>
    </row>
    <row r="1164" spans="1:13" ht="15" customHeight="1" thickBot="1" x14ac:dyDescent="0.25">
      <c r="A1164" s="332" t="str">
        <f>IF($A$83="","",$A$83)</f>
        <v/>
      </c>
      <c r="B1164" s="221" t="str">
        <f t="shared" si="101"/>
        <v xml:space="preserve">      -</v>
      </c>
      <c r="C1164" s="338">
        <f>'Monitoring Data'!ES42</f>
        <v>0</v>
      </c>
      <c r="D1164" s="334">
        <f>IF(B1164="      -",0,COUNTIF('Monitoring Data'!$ES$2:$ES$41,"&gt;"&amp;B1164))</f>
        <v>0</v>
      </c>
      <c r="E1164" s="335" t="str">
        <f t="shared" si="107"/>
        <v xml:space="preserve">      -</v>
      </c>
      <c r="F1164" s="221" t="str">
        <f t="shared" si="103"/>
        <v xml:space="preserve">      -</v>
      </c>
      <c r="G1164" s="338">
        <f>'Monitoring Data'!ET42</f>
        <v>0</v>
      </c>
      <c r="H1164" s="334">
        <f>IF(F1164="      -",0,COUNTIF('Monitoring Data'!$ET$2:$ET$41,"&gt;"&amp;F1164))</f>
        <v>0</v>
      </c>
      <c r="I1164" s="335" t="str">
        <f t="shared" si="108"/>
        <v xml:space="preserve">      -</v>
      </c>
      <c r="J1164" s="336" t="str">
        <f t="shared" si="105"/>
        <v xml:space="preserve">      -</v>
      </c>
      <c r="K1164" s="341">
        <f>'Monitoring Data'!EV42</f>
        <v>0</v>
      </c>
      <c r="L1164" s="334">
        <f>IF(J1164="      -",0,COUNTIF('Monitoring Data'!$EV$2:$EV$41,"&gt;"&amp;J1164))</f>
        <v>0</v>
      </c>
      <c r="M1164" s="335" t="str">
        <f t="shared" si="109"/>
        <v xml:space="preserve">      -</v>
      </c>
    </row>
    <row r="1165" spans="1:13" ht="15" customHeight="1" thickBot="1" x14ac:dyDescent="0.25">
      <c r="A1165" s="332" t="str">
        <f>IF($A$84="","",$A$84)</f>
        <v/>
      </c>
      <c r="B1165" s="221" t="str">
        <f t="shared" si="101"/>
        <v xml:space="preserve">      -</v>
      </c>
      <c r="C1165" s="338">
        <f>'Monitoring Data'!EZ42</f>
        <v>0</v>
      </c>
      <c r="D1165" s="334">
        <f>IF(B1165="      -",0,COUNTIF('Monitoring Data'!$EZ$2:$EZ$41,"&gt;"&amp;B1165))</f>
        <v>0</v>
      </c>
      <c r="E1165" s="335" t="str">
        <f t="shared" si="107"/>
        <v xml:space="preserve">      -</v>
      </c>
      <c r="F1165" s="221" t="str">
        <f t="shared" si="103"/>
        <v xml:space="preserve">      -</v>
      </c>
      <c r="G1165" s="338">
        <f>'Monitoring Data'!FA42</f>
        <v>0</v>
      </c>
      <c r="H1165" s="334">
        <f>IF(F1165="      -",0,COUNTIF('Monitoring Data'!$FA$2:$FA$41,"&gt;"&amp;F1165))</f>
        <v>0</v>
      </c>
      <c r="I1165" s="335" t="str">
        <f t="shared" si="108"/>
        <v xml:space="preserve">      -</v>
      </c>
      <c r="J1165" s="336" t="str">
        <f t="shared" si="105"/>
        <v xml:space="preserve">      -</v>
      </c>
      <c r="K1165" s="341">
        <f>'Monitoring Data'!FC42</f>
        <v>0</v>
      </c>
      <c r="L1165" s="334">
        <f>IF(J1165="      -",0,COUNTIF('Monitoring Data'!$FC$2:$FC$41,"&gt;"&amp;J1165))</f>
        <v>0</v>
      </c>
      <c r="M1165" s="335" t="str">
        <f t="shared" si="109"/>
        <v xml:space="preserve">      -</v>
      </c>
    </row>
    <row r="1166" spans="1:13" ht="15" customHeight="1" thickBot="1" x14ac:dyDescent="0.25">
      <c r="A1166" s="332" t="str">
        <f>IF($A$85="","",$A$85)</f>
        <v/>
      </c>
      <c r="B1166" s="221" t="str">
        <f t="shared" si="101"/>
        <v xml:space="preserve">      -</v>
      </c>
      <c r="C1166" s="338">
        <f>'Monitoring Data'!FG42</f>
        <v>0</v>
      </c>
      <c r="D1166" s="334">
        <f>IF(B1166="      -",0,COUNTIF('Monitoring Data'!$FG$2:$FG$41,"&gt;"&amp;B1166))</f>
        <v>0</v>
      </c>
      <c r="E1166" s="335" t="str">
        <f t="shared" si="107"/>
        <v xml:space="preserve">      -</v>
      </c>
      <c r="F1166" s="221" t="str">
        <f t="shared" si="103"/>
        <v xml:space="preserve">      -</v>
      </c>
      <c r="G1166" s="338">
        <f>'Monitoring Data'!FH42</f>
        <v>0</v>
      </c>
      <c r="H1166" s="334">
        <f>IF(F1166="      -",0,COUNTIF('Monitoring Data'!$FH$2:$FH$41,"&gt;"&amp;F1166))</f>
        <v>0</v>
      </c>
      <c r="I1166" s="335" t="str">
        <f t="shared" si="108"/>
        <v xml:space="preserve">      -</v>
      </c>
      <c r="J1166" s="336" t="str">
        <f t="shared" si="105"/>
        <v xml:space="preserve">      -</v>
      </c>
      <c r="K1166" s="341">
        <f>'Monitoring Data'!FJ42</f>
        <v>0</v>
      </c>
      <c r="L1166" s="334">
        <f>IF(J1166="      -",0,COUNTIF('Monitoring Data'!$FJ$2:$FJ$41,"&gt;"&amp;J1166))</f>
        <v>0</v>
      </c>
      <c r="M1166" s="335" t="str">
        <f t="shared" si="109"/>
        <v xml:space="preserve">      -</v>
      </c>
    </row>
    <row r="1167" spans="1:13" ht="15" customHeight="1" thickBot="1" x14ac:dyDescent="0.25">
      <c r="A1167" s="332" t="str">
        <f>IF($A$86="","",$A$86)</f>
        <v/>
      </c>
      <c r="B1167" s="221" t="str">
        <f t="shared" si="101"/>
        <v xml:space="preserve">      -</v>
      </c>
      <c r="C1167" s="338">
        <f>'Monitoring Data'!FN42</f>
        <v>0</v>
      </c>
      <c r="D1167" s="334">
        <f>IF(B1167="      -",0,COUNTIF('Monitoring Data'!$FN$2:$FN$41,"&gt;"&amp;B1167))</f>
        <v>0</v>
      </c>
      <c r="E1167" s="335" t="str">
        <f t="shared" si="107"/>
        <v xml:space="preserve">      -</v>
      </c>
      <c r="F1167" s="221" t="str">
        <f t="shared" si="103"/>
        <v xml:space="preserve">      -</v>
      </c>
      <c r="G1167" s="338">
        <f>'Monitoring Data'!FO42</f>
        <v>0</v>
      </c>
      <c r="H1167" s="334">
        <f>IF(F1167="      -",0,COUNTIF('Monitoring Data'!$FO$2:$FO$41,"&gt;"&amp;F1167))</f>
        <v>0</v>
      </c>
      <c r="I1167" s="335" t="str">
        <f t="shared" si="108"/>
        <v xml:space="preserve">      -</v>
      </c>
      <c r="J1167" s="336" t="str">
        <f t="shared" si="105"/>
        <v xml:space="preserve">      -</v>
      </c>
      <c r="K1167" s="341">
        <f>'Monitoring Data'!FQ42</f>
        <v>0</v>
      </c>
      <c r="L1167" s="334">
        <f>IF(J1167="      -",0,COUNTIF('Monitoring Data'!$FQ$2:$FQ$41,"&gt;"&amp;J1167))</f>
        <v>0</v>
      </c>
      <c r="M1167" s="335" t="str">
        <f t="shared" si="109"/>
        <v xml:space="preserve">      -</v>
      </c>
    </row>
    <row r="1168" spans="1:13" ht="15" customHeight="1" thickBot="1" x14ac:dyDescent="0.25">
      <c r="A1168" s="332" t="str">
        <f>IF($A$87="","",$A$87)</f>
        <v/>
      </c>
      <c r="B1168" s="221" t="str">
        <f t="shared" si="101"/>
        <v xml:space="preserve">      -</v>
      </c>
      <c r="C1168" s="338">
        <f>'Monitoring Data'!FU42</f>
        <v>0</v>
      </c>
      <c r="D1168" s="334">
        <f>IF(B1168="      -",0,COUNTIF('Monitoring Data'!$FU$2:$FU$41,"&gt;"&amp;B1168))</f>
        <v>0</v>
      </c>
      <c r="E1168" s="335" t="str">
        <f t="shared" si="107"/>
        <v xml:space="preserve">      -</v>
      </c>
      <c r="F1168" s="221" t="str">
        <f t="shared" si="103"/>
        <v xml:space="preserve">      -</v>
      </c>
      <c r="G1168" s="338">
        <f>'Monitoring Data'!FV42</f>
        <v>0</v>
      </c>
      <c r="H1168" s="334">
        <f>IF(F1168="      -",0,COUNTIF('Monitoring Data'!$FV$2:$FV$41,"&gt;"&amp;F1168))</f>
        <v>0</v>
      </c>
      <c r="I1168" s="335" t="str">
        <f t="shared" si="108"/>
        <v xml:space="preserve">      -</v>
      </c>
      <c r="J1168" s="336" t="str">
        <f t="shared" si="105"/>
        <v xml:space="preserve">      -</v>
      </c>
      <c r="K1168" s="341">
        <f>'Monitoring Data'!FX42</f>
        <v>0</v>
      </c>
      <c r="L1168" s="334">
        <f>IF(J1168="      -",0,COUNTIF('Monitoring Data'!$FX$2:$FX$41,"&gt;"&amp;J1168))</f>
        <v>0</v>
      </c>
      <c r="M1168" s="335" t="str">
        <f t="shared" si="109"/>
        <v xml:space="preserve">      -</v>
      </c>
    </row>
    <row r="1169" spans="1:13" ht="15" customHeight="1" thickBot="1" x14ac:dyDescent="0.25">
      <c r="A1169" s="332" t="str">
        <f>IF($A$88="","",$A$88)</f>
        <v/>
      </c>
      <c r="B1169" s="221" t="str">
        <f t="shared" si="101"/>
        <v xml:space="preserve">      -</v>
      </c>
      <c r="C1169" s="338">
        <f>'Monitoring Data'!GB42</f>
        <v>0</v>
      </c>
      <c r="D1169" s="334">
        <f>IF(B1169="      -",0,COUNTIF('Monitoring Data'!$GB$2:$GB$41,"&gt;"&amp;B1169))</f>
        <v>0</v>
      </c>
      <c r="E1169" s="335" t="str">
        <f t="shared" si="107"/>
        <v xml:space="preserve">      -</v>
      </c>
      <c r="F1169" s="221" t="str">
        <f t="shared" si="103"/>
        <v xml:space="preserve">      -</v>
      </c>
      <c r="G1169" s="338">
        <f>'Monitoring Data'!GC42</f>
        <v>0</v>
      </c>
      <c r="H1169" s="334">
        <f>IF(F1169="      -",0,COUNTIF('Monitoring Data'!$GC$2:$GC$41,"&gt;"&amp;F1169))</f>
        <v>0</v>
      </c>
      <c r="I1169" s="335" t="str">
        <f t="shared" si="108"/>
        <v xml:space="preserve">      -</v>
      </c>
      <c r="J1169" s="336" t="str">
        <f t="shared" si="105"/>
        <v xml:space="preserve">      -</v>
      </c>
      <c r="K1169" s="341">
        <f>'Monitoring Data'!GE42</f>
        <v>0</v>
      </c>
      <c r="L1169" s="334">
        <f>IF(J1169="      -",0,COUNTIF('Monitoring Data'!$GE$2:$GE$41,"&gt;"&amp;J1169))</f>
        <v>0</v>
      </c>
      <c r="M1169" s="335" t="str">
        <f t="shared" si="109"/>
        <v xml:space="preserve">      -</v>
      </c>
    </row>
    <row r="1170" spans="1:13" ht="15" customHeight="1" thickBot="1" x14ac:dyDescent="0.25">
      <c r="A1170" s="332" t="str">
        <f>IF($A$89="","",$A$89)</f>
        <v/>
      </c>
      <c r="B1170" s="221" t="str">
        <f t="shared" si="101"/>
        <v xml:space="preserve">      -</v>
      </c>
      <c r="C1170" s="338">
        <f>'Monitoring Data'!GI42</f>
        <v>0</v>
      </c>
      <c r="D1170" s="334">
        <f>IF(B1170="      -",0,COUNTIF('Monitoring Data'!$GI$2:$GI$41,"&gt;"&amp;B1170))</f>
        <v>0</v>
      </c>
      <c r="E1170" s="335" t="str">
        <f t="shared" si="107"/>
        <v xml:space="preserve">      -</v>
      </c>
      <c r="F1170" s="221" t="str">
        <f t="shared" si="103"/>
        <v xml:space="preserve">      -</v>
      </c>
      <c r="G1170" s="338">
        <f>'Monitoring Data'!GJ42</f>
        <v>0</v>
      </c>
      <c r="H1170" s="334">
        <f>IF(F1170="      -",0,COUNTIF('Monitoring Data'!$GJ$2:$GJ$41,"&gt;"&amp;F1170))</f>
        <v>0</v>
      </c>
      <c r="I1170" s="335" t="str">
        <f t="shared" si="108"/>
        <v xml:space="preserve">      -</v>
      </c>
      <c r="J1170" s="336" t="str">
        <f t="shared" si="105"/>
        <v xml:space="preserve">      -</v>
      </c>
      <c r="K1170" s="341">
        <f>'Monitoring Data'!GL42</f>
        <v>0</v>
      </c>
      <c r="L1170" s="334">
        <f>IF(J1170="      -",0,COUNTIF('Monitoring Data'!$GL$2:$GL$41,"&gt;"&amp;J1170))</f>
        <v>0</v>
      </c>
      <c r="M1170" s="335" t="str">
        <f t="shared" si="109"/>
        <v xml:space="preserve">      -</v>
      </c>
    </row>
    <row r="1171" spans="1:13" ht="15" customHeight="1" thickBot="1" x14ac:dyDescent="0.25">
      <c r="A1171" s="332" t="str">
        <f>IF($A$90="","",$A$90)</f>
        <v/>
      </c>
      <c r="B1171" s="221" t="str">
        <f t="shared" si="101"/>
        <v xml:space="preserve">      -</v>
      </c>
      <c r="C1171" s="338">
        <f>'Monitoring Data'!GP42</f>
        <v>0</v>
      </c>
      <c r="D1171" s="334">
        <f>IF(B1171="      -",0,COUNTIF('Monitoring Data'!$GP$2:$GP$41,"&gt;"&amp;B1171))</f>
        <v>0</v>
      </c>
      <c r="E1171" s="335" t="str">
        <f t="shared" si="107"/>
        <v xml:space="preserve">      -</v>
      </c>
      <c r="F1171" s="221" t="str">
        <f t="shared" si="103"/>
        <v xml:space="preserve">      -</v>
      </c>
      <c r="G1171" s="338">
        <f>'Monitoring Data'!GQ42</f>
        <v>0</v>
      </c>
      <c r="H1171" s="334">
        <f>IF(F1171="      -",0,COUNTIF('Monitoring Data'!$GQ$2:$GQ$41,"&gt;"&amp;F1171))</f>
        <v>0</v>
      </c>
      <c r="I1171" s="335" t="str">
        <f t="shared" si="108"/>
        <v xml:space="preserve">      -</v>
      </c>
      <c r="J1171" s="336" t="str">
        <f t="shared" si="105"/>
        <v xml:space="preserve">      -</v>
      </c>
      <c r="K1171" s="341">
        <f>'Monitoring Data'!GS42</f>
        <v>0</v>
      </c>
      <c r="L1171" s="334">
        <f>IF(J1171="      -",0,COUNTIF('Monitoring Data'!$GS$2:$GS$41,"&gt;"&amp;J1171))</f>
        <v>0</v>
      </c>
      <c r="M1171" s="335" t="str">
        <f t="shared" si="109"/>
        <v xml:space="preserve">      -</v>
      </c>
    </row>
    <row r="1172" spans="1:13" ht="15" customHeight="1" thickBot="1" x14ac:dyDescent="0.25">
      <c r="A1172" s="332" t="str">
        <f>IF($A$91="","",$A$91)</f>
        <v/>
      </c>
      <c r="B1172" s="221" t="str">
        <f t="shared" si="101"/>
        <v xml:space="preserve">      -</v>
      </c>
      <c r="C1172" s="338">
        <f>'Monitoring Data'!GW42</f>
        <v>0</v>
      </c>
      <c r="D1172" s="334">
        <f>IF(B1172="      -",0,COUNTIF('Monitoring Data'!$GW$2:$GW$41,"&gt;"&amp;B1172))</f>
        <v>0</v>
      </c>
      <c r="E1172" s="335" t="str">
        <f t="shared" si="107"/>
        <v xml:space="preserve">      -</v>
      </c>
      <c r="F1172" s="221" t="str">
        <f t="shared" si="103"/>
        <v xml:space="preserve">      -</v>
      </c>
      <c r="G1172" s="338">
        <f>'Monitoring Data'!GX42</f>
        <v>0</v>
      </c>
      <c r="H1172" s="334">
        <f>IF(F1172="      -",0,COUNTIF('Monitoring Data'!$GX$2:$GX$41,"&gt;"&amp;F1172))</f>
        <v>0</v>
      </c>
      <c r="I1172" s="335" t="str">
        <f t="shared" si="108"/>
        <v xml:space="preserve">      -</v>
      </c>
      <c r="J1172" s="336" t="str">
        <f t="shared" si="105"/>
        <v xml:space="preserve">      -</v>
      </c>
      <c r="K1172" s="341">
        <f>'Monitoring Data'!GZ42</f>
        <v>0</v>
      </c>
      <c r="L1172" s="334">
        <f>IF(J1172="      -",0,COUNTIF('Monitoring Data'!$GZ$2:$GZ$41,"&gt;"&amp;J1172))</f>
        <v>0</v>
      </c>
      <c r="M1172" s="335" t="str">
        <f t="shared" si="109"/>
        <v xml:space="preserve">      -</v>
      </c>
    </row>
    <row r="1173" spans="1:13" ht="15" customHeight="1" thickBot="1" x14ac:dyDescent="0.25">
      <c r="A1173" s="332" t="str">
        <f>IF($A$92="","",$A$92)</f>
        <v/>
      </c>
      <c r="B1173" s="221" t="str">
        <f t="shared" si="101"/>
        <v xml:space="preserve">      -</v>
      </c>
      <c r="C1173" s="338">
        <f>'Monitoring Data'!HD42</f>
        <v>0</v>
      </c>
      <c r="D1173" s="334">
        <f>IF(B1173="      -",0,COUNTIF('Monitoring Data'!$HD$2:$HD$41,"&gt;"&amp;B1173))</f>
        <v>0</v>
      </c>
      <c r="E1173" s="335" t="str">
        <f t="shared" si="107"/>
        <v xml:space="preserve">      -</v>
      </c>
      <c r="F1173" s="221" t="str">
        <f t="shared" si="103"/>
        <v xml:space="preserve">      -</v>
      </c>
      <c r="G1173" s="338">
        <f>'Monitoring Data'!HE42</f>
        <v>0</v>
      </c>
      <c r="H1173" s="334">
        <f>IF(F1173="      -",0,COUNTIF('Monitoring Data'!$HE$2:$HE$41,"&gt;"&amp;F1173))</f>
        <v>0</v>
      </c>
      <c r="I1173" s="335" t="str">
        <f t="shared" si="108"/>
        <v xml:space="preserve">      -</v>
      </c>
      <c r="J1173" s="336" t="str">
        <f t="shared" si="105"/>
        <v xml:space="preserve">      -</v>
      </c>
      <c r="K1173" s="341">
        <f>'Monitoring Data'!HG42</f>
        <v>0</v>
      </c>
      <c r="L1173" s="334">
        <f>IF(J1173="      -",0,COUNTIF('Monitoring Data'!$HG$2:$HG$41,"&gt;"&amp;J1173))</f>
        <v>0</v>
      </c>
      <c r="M1173" s="335" t="str">
        <f t="shared" si="109"/>
        <v xml:space="preserve">      -</v>
      </c>
    </row>
    <row r="1174" spans="1:13" ht="15" customHeight="1" thickBot="1" x14ac:dyDescent="0.25">
      <c r="A1174" s="332" t="str">
        <f>IF($A$93="","",$A$93)</f>
        <v/>
      </c>
      <c r="B1174" s="221" t="str">
        <f t="shared" si="101"/>
        <v xml:space="preserve">      -</v>
      </c>
      <c r="C1174" s="338">
        <f>'Monitoring Data'!HK42</f>
        <v>0</v>
      </c>
      <c r="D1174" s="334">
        <f>IF(B1174="      -",0,COUNTIF('Monitoring Data'!$HK$2:$HK$41,"&gt;"&amp;B1174))</f>
        <v>0</v>
      </c>
      <c r="E1174" s="335" t="str">
        <f t="shared" si="107"/>
        <v xml:space="preserve">      -</v>
      </c>
      <c r="F1174" s="221" t="str">
        <f t="shared" si="103"/>
        <v xml:space="preserve">      -</v>
      </c>
      <c r="G1174" s="338">
        <f>'Monitoring Data'!HL42</f>
        <v>0</v>
      </c>
      <c r="H1174" s="334">
        <f>IF(F1174="      -",0,COUNTIF('Monitoring Data'!$HL$2:$HL$41,"&gt;"&amp;F1174))</f>
        <v>0</v>
      </c>
      <c r="I1174" s="335" t="str">
        <f t="shared" si="108"/>
        <v xml:space="preserve">      -</v>
      </c>
      <c r="J1174" s="336" t="str">
        <f t="shared" si="105"/>
        <v xml:space="preserve">      -</v>
      </c>
      <c r="K1174" s="341">
        <f>'Monitoring Data'!HN42</f>
        <v>0</v>
      </c>
      <c r="L1174" s="334">
        <f>IF(J1174="      -",0,COUNTIF('Monitoring Data'!$HN$2:$HN$41,"&gt;"&amp;J1174))</f>
        <v>0</v>
      </c>
      <c r="M1174" s="335" t="str">
        <f t="shared" si="109"/>
        <v xml:space="preserve">      -</v>
      </c>
    </row>
    <row r="1175" spans="1:13" ht="15" customHeight="1" thickBot="1" x14ac:dyDescent="0.25">
      <c r="A1175" s="332" t="str">
        <f>IF($A$94="","",$A$94)</f>
        <v/>
      </c>
      <c r="B1175" s="221" t="str">
        <f t="shared" si="101"/>
        <v xml:space="preserve">      -</v>
      </c>
      <c r="C1175" s="338">
        <f>'Monitoring Data'!HR42</f>
        <v>0</v>
      </c>
      <c r="D1175" s="334">
        <f>IF(B1175="      -",0,COUNTIF('Monitoring Data'!$HR$2:$HR$41,"&gt;"&amp;B1175))</f>
        <v>0</v>
      </c>
      <c r="E1175" s="335" t="str">
        <f t="shared" si="107"/>
        <v xml:space="preserve">      -</v>
      </c>
      <c r="F1175" s="221" t="str">
        <f t="shared" si="103"/>
        <v xml:space="preserve">      -</v>
      </c>
      <c r="G1175" s="338">
        <f>'Monitoring Data'!HS42</f>
        <v>0</v>
      </c>
      <c r="H1175" s="334">
        <f>IF(F1175="      -",0,COUNTIF('Monitoring Data'!$HS$2:$HS$41,"&gt;"&amp;F1175))</f>
        <v>0</v>
      </c>
      <c r="I1175" s="335" t="str">
        <f t="shared" si="108"/>
        <v xml:space="preserve">      -</v>
      </c>
      <c r="J1175" s="336" t="str">
        <f t="shared" si="105"/>
        <v xml:space="preserve">      -</v>
      </c>
      <c r="K1175" s="341">
        <f>'Monitoring Data'!HU42</f>
        <v>0</v>
      </c>
      <c r="L1175" s="334">
        <f>IF(J1175="      -",0,COUNTIF('Monitoring Data'!$HU$2:$HU$41,"&gt;"&amp;J1175))</f>
        <v>0</v>
      </c>
      <c r="M1175" s="335" t="str">
        <f t="shared" si="109"/>
        <v xml:space="preserve">      -</v>
      </c>
    </row>
    <row r="1176" spans="1:13" ht="15" customHeight="1" thickBot="1" x14ac:dyDescent="0.25">
      <c r="A1176" s="332" t="str">
        <f>IF($A$95="","",$A$95)</f>
        <v/>
      </c>
      <c r="B1176" s="221" t="str">
        <f t="shared" si="101"/>
        <v xml:space="preserve">      -</v>
      </c>
      <c r="C1176" s="338">
        <f>'Monitoring Data'!HY42</f>
        <v>0</v>
      </c>
      <c r="D1176" s="334">
        <f>IF(B1176="      -",0,COUNTIF('Monitoring Data'!$HY$2:$HY$41,"&gt;"&amp;B1176))</f>
        <v>0</v>
      </c>
      <c r="E1176" s="335" t="str">
        <f t="shared" si="107"/>
        <v xml:space="preserve">      -</v>
      </c>
      <c r="F1176" s="221" t="str">
        <f t="shared" si="103"/>
        <v xml:space="preserve">      -</v>
      </c>
      <c r="G1176" s="338">
        <f>'Monitoring Data'!HZ42</f>
        <v>0</v>
      </c>
      <c r="H1176" s="334">
        <f>IF(F1176="      -",0,COUNTIF('Monitoring Data'!$HZ$2:$HZ$41,"&gt;"&amp;F1176))</f>
        <v>0</v>
      </c>
      <c r="I1176" s="335" t="str">
        <f t="shared" si="108"/>
        <v xml:space="preserve">      -</v>
      </c>
      <c r="J1176" s="336" t="str">
        <f t="shared" si="105"/>
        <v xml:space="preserve">      -</v>
      </c>
      <c r="K1176" s="341">
        <f>'Monitoring Data'!IB42</f>
        <v>0</v>
      </c>
      <c r="L1176" s="334">
        <f>IF(J1176="      -",0,COUNTIF('Monitoring Data'!$IB$2:$IB$41,"&gt;"&amp;J1176))</f>
        <v>0</v>
      </c>
      <c r="M1176" s="335" t="str">
        <f t="shared" si="109"/>
        <v xml:space="preserve">      -</v>
      </c>
    </row>
    <row r="1177" spans="1:13" ht="15" customHeight="1" thickBot="1" x14ac:dyDescent="0.25">
      <c r="A1177" s="332" t="str">
        <f>IF($A$96="","",$A$96)</f>
        <v/>
      </c>
      <c r="B1177" s="221" t="str">
        <f t="shared" si="101"/>
        <v xml:space="preserve">      -</v>
      </c>
      <c r="C1177" s="338">
        <f>'Monitoring Data'!IF42</f>
        <v>0</v>
      </c>
      <c r="D1177" s="334">
        <f>IF(B1177="      -",0,COUNTIF('Monitoring Data'!$IF$2:$IF$41,"&gt;"&amp;B1177))</f>
        <v>0</v>
      </c>
      <c r="E1177" s="335" t="str">
        <f t="shared" si="107"/>
        <v xml:space="preserve">      -</v>
      </c>
      <c r="F1177" s="221" t="str">
        <f t="shared" si="103"/>
        <v xml:space="preserve">      -</v>
      </c>
      <c r="G1177" s="338">
        <f>'Monitoring Data'!IG42</f>
        <v>0</v>
      </c>
      <c r="H1177" s="334">
        <f>IF(F1177="      -",0,COUNTIF('Monitoring Data'!$IG$2:$IG$41,"&gt;"&amp;F1177))</f>
        <v>0</v>
      </c>
      <c r="I1177" s="335" t="str">
        <f t="shared" si="108"/>
        <v xml:space="preserve">      -</v>
      </c>
      <c r="J1177" s="336" t="str">
        <f t="shared" si="105"/>
        <v xml:space="preserve">      -</v>
      </c>
      <c r="K1177" s="341">
        <f>'Monitoring Data'!II42</f>
        <v>0</v>
      </c>
      <c r="L1177" s="334">
        <f>IF(J1177="      -",0,COUNTIF('Monitoring Data'!$II$2:$II$41,"&gt;"&amp;J1177))</f>
        <v>0</v>
      </c>
      <c r="M1177" s="335" t="str">
        <f t="shared" si="109"/>
        <v xml:space="preserve">      -</v>
      </c>
    </row>
    <row r="1178" spans="1:13" ht="15" customHeight="1" thickBot="1" x14ac:dyDescent="0.25">
      <c r="A1178" s="332" t="str">
        <f>IF($A$97="","",$A$97)</f>
        <v/>
      </c>
      <c r="B1178" s="221" t="str">
        <f t="shared" si="101"/>
        <v xml:space="preserve">      -</v>
      </c>
      <c r="C1178" s="338">
        <f>'Monitoring Data'!IM42</f>
        <v>0</v>
      </c>
      <c r="D1178" s="334">
        <f>IF(B1178="      -",0,COUNTIF('Monitoring Data'!$IM$2:$IM$41,"&gt;"&amp;B1178))</f>
        <v>0</v>
      </c>
      <c r="E1178" s="335" t="str">
        <f t="shared" si="107"/>
        <v xml:space="preserve">      -</v>
      </c>
      <c r="F1178" s="221" t="str">
        <f t="shared" si="103"/>
        <v xml:space="preserve">      -</v>
      </c>
      <c r="G1178" s="338">
        <f>'Monitoring Data'!IN42</f>
        <v>0</v>
      </c>
      <c r="H1178" s="334">
        <f>IF(F1178="      -",0,COUNTIF('Monitoring Data'!$IN$2:$IN$41,"&gt;"&amp;F1178))</f>
        <v>0</v>
      </c>
      <c r="I1178" s="335" t="str">
        <f t="shared" si="108"/>
        <v xml:space="preserve">      -</v>
      </c>
      <c r="J1178" s="336" t="str">
        <f t="shared" si="105"/>
        <v xml:space="preserve">      -</v>
      </c>
      <c r="K1178" s="341">
        <f>'Monitoring Data'!IP42</f>
        <v>0</v>
      </c>
      <c r="L1178" s="334">
        <f>IF(J1178="      -",0,COUNTIF('Monitoring Data'!$IP$2:$IP$41,"&gt;"&amp;J1178))</f>
        <v>0</v>
      </c>
      <c r="M1178" s="335" t="str">
        <f t="shared" si="109"/>
        <v xml:space="preserve">      -</v>
      </c>
    </row>
    <row r="1179" spans="1:13" ht="15" customHeight="1" thickBot="1" x14ac:dyDescent="0.25">
      <c r="A1179" s="177" t="str">
        <f>IF($A$98="","",$A$98)</f>
        <v/>
      </c>
      <c r="B1179" s="268" t="str">
        <f t="shared" si="101"/>
        <v xml:space="preserve">      -</v>
      </c>
      <c r="C1179" s="338">
        <f>'Monitoring Data'!IT42</f>
        <v>0</v>
      </c>
      <c r="D1179" s="334">
        <f>IF(B1179="      -",0,COUNTIF('Monitoring Data'!$IT$2:$IT$41,"&gt;"&amp;B1179))</f>
        <v>0</v>
      </c>
      <c r="E1179" s="342" t="str">
        <f t="shared" si="107"/>
        <v xml:space="preserve">      -</v>
      </c>
      <c r="F1179" s="343" t="str">
        <f t="shared" si="103"/>
        <v xml:space="preserve">      -</v>
      </c>
      <c r="G1179" s="338">
        <f>'Monitoring Data'!IU42</f>
        <v>0</v>
      </c>
      <c r="H1179" s="334">
        <f>IF(F1179="      -",0,COUNTIF('Monitoring Data'!$IU$2:$IU$41,"&gt;"&amp;F1179))</f>
        <v>0</v>
      </c>
      <c r="I1179" s="342" t="str">
        <f t="shared" si="108"/>
        <v xml:space="preserve">      -</v>
      </c>
      <c r="J1179" s="336" t="str">
        <f t="shared" si="105"/>
        <v xml:space="preserve">      -</v>
      </c>
      <c r="K1179" s="341">
        <f>'Monitoring Data'!IW42</f>
        <v>0</v>
      </c>
      <c r="L1179" s="334">
        <f>IF(J1179="      -",0,COUNTIF('Monitoring Data'!$IW$2:$IW$41,"&gt;"&amp;J1179))</f>
        <v>0</v>
      </c>
      <c r="M1179" s="344" t="str">
        <f t="shared" si="109"/>
        <v xml:space="preserve">      -</v>
      </c>
    </row>
    <row r="1180" spans="1:13" ht="15" customHeight="1" x14ac:dyDescent="0.2"/>
    <row r="1181" spans="1:13" ht="15" customHeight="1" x14ac:dyDescent="0.2">
      <c r="A1181" s="121" t="s">
        <v>337</v>
      </c>
      <c r="B1181" s="184" t="s">
        <v>491</v>
      </c>
    </row>
    <row r="1182" spans="1:13" ht="15" customHeight="1" x14ac:dyDescent="0.2">
      <c r="A1182" s="156" t="s">
        <v>229</v>
      </c>
      <c r="B1182" s="184" t="s">
        <v>492</v>
      </c>
    </row>
    <row r="1183" spans="1:13" ht="15" customHeight="1" x14ac:dyDescent="0.2">
      <c r="A1183" s="156" t="s">
        <v>230</v>
      </c>
      <c r="B1183" s="184" t="s">
        <v>493</v>
      </c>
    </row>
    <row r="1184" spans="1:13" ht="15" customHeight="1" x14ac:dyDescent="0.2">
      <c r="A1184" s="121" t="s">
        <v>613</v>
      </c>
      <c r="B1184" s="121" t="s">
        <v>625</v>
      </c>
    </row>
    <row r="1185" spans="1:2" ht="15" customHeight="1" x14ac:dyDescent="0.2">
      <c r="A1185" s="121" t="s">
        <v>614</v>
      </c>
      <c r="B1185" s="121" t="s">
        <v>621</v>
      </c>
    </row>
    <row r="1186" spans="1:2" ht="15" customHeight="1" x14ac:dyDescent="0.2">
      <c r="A1186" s="121" t="s">
        <v>606</v>
      </c>
      <c r="B1186" s="121" t="s">
        <v>622</v>
      </c>
    </row>
    <row r="1187" spans="1:2" ht="15" customHeight="1" x14ac:dyDescent="0.2">
      <c r="A1187" s="121" t="s">
        <v>608</v>
      </c>
      <c r="B1187" s="121" t="s">
        <v>607</v>
      </c>
    </row>
    <row r="1188" spans="1:2" ht="15" customHeight="1" x14ac:dyDescent="0.2">
      <c r="A1188" s="121" t="s">
        <v>609</v>
      </c>
      <c r="B1188" s="121" t="s">
        <v>760</v>
      </c>
    </row>
    <row r="1189" spans="1:2" ht="15" customHeight="1" x14ac:dyDescent="0.2">
      <c r="A1189" s="121" t="s">
        <v>610</v>
      </c>
      <c r="B1189" s="121" t="s">
        <v>761</v>
      </c>
    </row>
    <row r="1190" spans="1:2" ht="15" customHeight="1" x14ac:dyDescent="0.2">
      <c r="A1190" s="121" t="s">
        <v>611</v>
      </c>
      <c r="B1190" s="121" t="s">
        <v>623</v>
      </c>
    </row>
    <row r="1191" spans="1:2" ht="15" customHeight="1" x14ac:dyDescent="0.2">
      <c r="A1191" s="121" t="s">
        <v>612</v>
      </c>
      <c r="B1191" s="121" t="s">
        <v>624</v>
      </c>
    </row>
  </sheetData>
  <sheetProtection sheet="1" objects="1" scenarios="1"/>
  <phoneticPr fontId="0" type="noConversion"/>
  <conditionalFormatting sqref="C1143:C1179 G1143:G1179 K1143:K1179">
    <cfRule type="expression" dxfId="63" priority="13" stopIfTrue="1">
      <formula>AND(D1143&gt;=1,ISNUMBER(D1143))</formula>
    </cfRule>
  </conditionalFormatting>
  <conditionalFormatting sqref="E1143:E1179 I1143:I1179 M1143:M1179">
    <cfRule type="expression" dxfId="62" priority="14" stopIfTrue="1">
      <formula>AND(D1143&gt;=1,ISNUMBER(D1143))</formula>
    </cfRule>
  </conditionalFormatting>
  <conditionalFormatting sqref="C967:C1003">
    <cfRule type="expression" dxfId="61" priority="15" stopIfTrue="1">
      <formula>OR(B967&gt;C967,AND(ISBLANK(B967),ISNUMBER(C967)))</formula>
    </cfRule>
    <cfRule type="expression" dxfId="60" priority="16" stopIfTrue="1">
      <formula>ISTEXT(C967)</formula>
    </cfRule>
    <cfRule type="cellIs" dxfId="59" priority="17" stopIfTrue="1" operator="greaterThan">
      <formula>B967</formula>
    </cfRule>
  </conditionalFormatting>
  <conditionalFormatting sqref="D967:D1003">
    <cfRule type="expression" dxfId="58" priority="19" stopIfTrue="1">
      <formula>OR(E967&gt;D967,AND(ISBLANK(E967),ISNUMBER(D967)))</formula>
    </cfRule>
    <cfRule type="expression" dxfId="57" priority="20" stopIfTrue="1">
      <formula>ISTEXT(D967)</formula>
    </cfRule>
    <cfRule type="cellIs" dxfId="56" priority="21" stopIfTrue="1" operator="greaterThan">
      <formula>E967</formula>
    </cfRule>
  </conditionalFormatting>
  <conditionalFormatting sqref="F967:F1003">
    <cfRule type="expression" dxfId="55" priority="22" stopIfTrue="1">
      <formula>AND($E$960&lt;&gt;0,F967&gt;C967)</formula>
    </cfRule>
    <cfRule type="expression" dxfId="54" priority="23" stopIfTrue="1">
      <formula>AND($F$960&lt;&gt;0,F967&gt;D967)</formula>
    </cfRule>
  </conditionalFormatting>
  <conditionalFormatting sqref="N897">
    <cfRule type="cellIs" dxfId="53" priority="24" stopIfTrue="1" operator="lessThan">
      <formula>$L$897</formula>
    </cfRule>
  </conditionalFormatting>
  <conditionalFormatting sqref="N898">
    <cfRule type="cellIs" dxfId="52" priority="25" stopIfTrue="1" operator="lessThan">
      <formula>$L$898</formula>
    </cfRule>
  </conditionalFormatting>
  <conditionalFormatting sqref="N899">
    <cfRule type="cellIs" dxfId="51" priority="26" stopIfTrue="1" operator="lessThan">
      <formula>$L$899</formula>
    </cfRule>
  </conditionalFormatting>
  <conditionalFormatting sqref="N900">
    <cfRule type="cellIs" dxfId="50" priority="27" stopIfTrue="1" operator="lessThan">
      <formula>$L$900</formula>
    </cfRule>
  </conditionalFormatting>
  <conditionalFormatting sqref="N901">
    <cfRule type="cellIs" dxfId="49" priority="28" stopIfTrue="1" operator="lessThan">
      <formula>$L$901</formula>
    </cfRule>
  </conditionalFormatting>
  <conditionalFormatting sqref="N902">
    <cfRule type="cellIs" dxfId="48" priority="29" stopIfTrue="1" operator="lessThan">
      <formula>$L$902</formula>
    </cfRule>
  </conditionalFormatting>
  <conditionalFormatting sqref="N903">
    <cfRule type="cellIs" dxfId="47" priority="30" stopIfTrue="1" operator="lessThan">
      <formula>$L$903</formula>
    </cfRule>
  </conditionalFormatting>
  <conditionalFormatting sqref="N904">
    <cfRule type="cellIs" dxfId="46" priority="31" stopIfTrue="1" operator="lessThan">
      <formula>$L$904</formula>
    </cfRule>
  </conditionalFormatting>
  <conditionalFormatting sqref="N905">
    <cfRule type="cellIs" dxfId="45" priority="32" stopIfTrue="1" operator="lessThan">
      <formula>$L$905</formula>
    </cfRule>
  </conditionalFormatting>
  <conditionalFormatting sqref="N906">
    <cfRule type="cellIs" dxfId="44" priority="33" stopIfTrue="1" operator="lessThan">
      <formula>$L$906</formula>
    </cfRule>
  </conditionalFormatting>
  <conditionalFormatting sqref="N907">
    <cfRule type="cellIs" dxfId="43" priority="34" stopIfTrue="1" operator="lessThan">
      <formula>$L$907</formula>
    </cfRule>
  </conditionalFormatting>
  <conditionalFormatting sqref="N908">
    <cfRule type="cellIs" dxfId="42" priority="35" stopIfTrue="1" operator="lessThan">
      <formula>$L$908</formula>
    </cfRule>
  </conditionalFormatting>
  <conditionalFormatting sqref="N909">
    <cfRule type="cellIs" dxfId="41" priority="36" stopIfTrue="1" operator="lessThan">
      <formula>$L$909</formula>
    </cfRule>
  </conditionalFormatting>
  <conditionalFormatting sqref="N910">
    <cfRule type="cellIs" dxfId="40" priority="37" stopIfTrue="1" operator="lessThan">
      <formula>$L$910</formula>
    </cfRule>
  </conditionalFormatting>
  <conditionalFormatting sqref="N911">
    <cfRule type="cellIs" dxfId="39" priority="38" stopIfTrue="1" operator="lessThan">
      <formula>$L$911</formula>
    </cfRule>
  </conditionalFormatting>
  <conditionalFormatting sqref="N912">
    <cfRule type="cellIs" dxfId="38" priority="39" stopIfTrue="1" operator="lessThan">
      <formula>$L$912</formula>
    </cfRule>
  </conditionalFormatting>
  <conditionalFormatting sqref="N913">
    <cfRule type="cellIs" dxfId="37" priority="40" stopIfTrue="1" operator="lessThan">
      <formula>$L$913</formula>
    </cfRule>
  </conditionalFormatting>
  <conditionalFormatting sqref="N914">
    <cfRule type="cellIs" dxfId="36" priority="41" stopIfTrue="1" operator="lessThan">
      <formula>$L$914</formula>
    </cfRule>
  </conditionalFormatting>
  <conditionalFormatting sqref="N915">
    <cfRule type="cellIs" dxfId="35" priority="42" stopIfTrue="1" operator="lessThan">
      <formula>$L$915</formula>
    </cfRule>
  </conditionalFormatting>
  <conditionalFormatting sqref="N916">
    <cfRule type="cellIs" dxfId="34" priority="43" stopIfTrue="1" operator="lessThan">
      <formula>$L$916</formula>
    </cfRule>
  </conditionalFormatting>
  <conditionalFormatting sqref="N917">
    <cfRule type="cellIs" dxfId="33" priority="44" stopIfTrue="1" operator="lessThan">
      <formula>$L$917</formula>
    </cfRule>
  </conditionalFormatting>
  <conditionalFormatting sqref="N918">
    <cfRule type="cellIs" dxfId="32" priority="45" stopIfTrue="1" operator="lessThan">
      <formula>$L$918</formula>
    </cfRule>
  </conditionalFormatting>
  <conditionalFormatting sqref="N919">
    <cfRule type="cellIs" dxfId="31" priority="46" stopIfTrue="1" operator="lessThan">
      <formula>$L$919</formula>
    </cfRule>
  </conditionalFormatting>
  <conditionalFormatting sqref="N920">
    <cfRule type="cellIs" dxfId="30" priority="47" stopIfTrue="1" operator="lessThan">
      <formula>$L$920</formula>
    </cfRule>
  </conditionalFormatting>
  <conditionalFormatting sqref="N921">
    <cfRule type="cellIs" dxfId="29" priority="48" stopIfTrue="1" operator="lessThan">
      <formula>$L$921</formula>
    </cfRule>
  </conditionalFormatting>
  <conditionalFormatting sqref="N922">
    <cfRule type="cellIs" dxfId="28" priority="49" stopIfTrue="1" operator="lessThan">
      <formula>$L$922</formula>
    </cfRule>
  </conditionalFormatting>
  <conditionalFormatting sqref="N923">
    <cfRule type="cellIs" dxfId="27" priority="50" stopIfTrue="1" operator="lessThan">
      <formula>$L$923</formula>
    </cfRule>
  </conditionalFormatting>
  <conditionalFormatting sqref="N924">
    <cfRule type="cellIs" dxfId="26" priority="51" stopIfTrue="1" operator="lessThan">
      <formula>$L$924</formula>
    </cfRule>
  </conditionalFormatting>
  <conditionalFormatting sqref="N925">
    <cfRule type="cellIs" dxfId="25" priority="52" stopIfTrue="1" operator="lessThan">
      <formula>$L$925</formula>
    </cfRule>
  </conditionalFormatting>
  <conditionalFormatting sqref="N926">
    <cfRule type="cellIs" dxfId="24" priority="53" stopIfTrue="1" operator="lessThan">
      <formula>$L$926</formula>
    </cfRule>
  </conditionalFormatting>
  <conditionalFormatting sqref="N927">
    <cfRule type="cellIs" dxfId="23" priority="54" stopIfTrue="1" operator="lessThan">
      <formula>$L$927</formula>
    </cfRule>
  </conditionalFormatting>
  <conditionalFormatting sqref="N928">
    <cfRule type="cellIs" dxfId="22" priority="55" stopIfTrue="1" operator="lessThan">
      <formula>$L$928</formula>
    </cfRule>
  </conditionalFormatting>
  <conditionalFormatting sqref="N929">
    <cfRule type="cellIs" dxfId="21" priority="56" stopIfTrue="1" operator="lessThan">
      <formula>$L$929</formula>
    </cfRule>
  </conditionalFormatting>
  <conditionalFormatting sqref="N930">
    <cfRule type="cellIs" dxfId="20" priority="57" stopIfTrue="1" operator="lessThan">
      <formula>$L$930</formula>
    </cfRule>
  </conditionalFormatting>
  <conditionalFormatting sqref="N931">
    <cfRule type="cellIs" dxfId="19" priority="58" stopIfTrue="1" operator="lessThan">
      <formula>$L$931</formula>
    </cfRule>
  </conditionalFormatting>
  <conditionalFormatting sqref="N932">
    <cfRule type="cellIs" dxfId="18" priority="59" stopIfTrue="1" operator="lessThan">
      <formula>$L$932</formula>
    </cfRule>
  </conditionalFormatting>
  <conditionalFormatting sqref="N933">
    <cfRule type="cellIs" dxfId="17" priority="60" stopIfTrue="1" operator="lessThan">
      <formula>$L$933</formula>
    </cfRule>
  </conditionalFormatting>
  <conditionalFormatting sqref="F232:F247">
    <cfRule type="cellIs" dxfId="16" priority="61" stopIfTrue="1" operator="notEqual">
      <formula>0</formula>
    </cfRule>
  </conditionalFormatting>
  <conditionalFormatting sqref="H1143:H1179 D1143:D1179 L1143:L1179">
    <cfRule type="expression" dxfId="15" priority="62" stopIfTrue="1">
      <formula>AND(D1143&gt;=1,ISNUMBER(D1143))</formula>
    </cfRule>
  </conditionalFormatting>
  <conditionalFormatting sqref="D1036:D1040 F1024:F1035 F1041:F1060">
    <cfRule type="expression" dxfId="14" priority="64" stopIfTrue="1">
      <formula>AND(D1024&lt;=100,D1024&gt;80,ISNUMBER(D1024))</formula>
    </cfRule>
  </conditionalFormatting>
  <conditionalFormatting sqref="D1024:D1035 D1041:D1060">
    <cfRule type="expression" dxfId="13" priority="66" stopIfTrue="1">
      <formula>AND(D1024&lt;=100,D1024&gt;60,ISNUMBER(D1024))</formula>
    </cfRule>
  </conditionalFormatting>
  <conditionalFormatting sqref="C897:D933">
    <cfRule type="cellIs" dxfId="12" priority="67" stopIfTrue="1" operator="lessThan">
      <formula>10</formula>
    </cfRule>
  </conditionalFormatting>
  <conditionalFormatting sqref="K613:K649">
    <cfRule type="expression" dxfId="11" priority="12" stopIfTrue="1">
      <formula>AND(J613&lt;&gt;"      -",J613=K613)</formula>
    </cfRule>
  </conditionalFormatting>
  <conditionalFormatting sqref="D1024:D1060 F1024:F1060">
    <cfRule type="expression" dxfId="10" priority="65" stopIfTrue="1">
      <formula>AND(D1024&gt;100,ISNUMBER(D1024))</formula>
    </cfRule>
  </conditionalFormatting>
  <conditionalFormatting sqref="D1036">
    <cfRule type="expression" dxfId="9" priority="10" stopIfTrue="1">
      <formula>AND(D1036&lt;=100,D1036&gt;60,ISNUMBER(D1036),M909&lt;&gt;"        Design")</formula>
    </cfRule>
  </conditionalFormatting>
  <conditionalFormatting sqref="D1037">
    <cfRule type="expression" dxfId="8" priority="9" stopIfTrue="1">
      <formula>AND(D1037&lt;=100,D1037&gt;60,ISNUMBER(D1037),M910&lt;&gt;"        Design")</formula>
    </cfRule>
  </conditionalFormatting>
  <conditionalFormatting sqref="D1038">
    <cfRule type="expression" dxfId="7" priority="8">
      <formula>AND(D1038&lt;=100,D1038&gt;60,ISNUMBER(D1038),M911&lt;&gt;"        Design")</formula>
    </cfRule>
  </conditionalFormatting>
  <conditionalFormatting sqref="D1039">
    <cfRule type="expression" dxfId="6" priority="7">
      <formula>AND(D1039&lt;=100,D1039&gt;60,ISNUMBER(D1039),M912&lt;&gt;"        Design")</formula>
    </cfRule>
  </conditionalFormatting>
  <conditionalFormatting sqref="D1040">
    <cfRule type="expression" dxfId="5" priority="6">
      <formula>AND(D1040&lt;=100,D1040&gt;60,ISNUMBER(D1040),M913&lt;&gt;"        Design")</formula>
    </cfRule>
  </conditionalFormatting>
  <conditionalFormatting sqref="F1036">
    <cfRule type="expression" dxfId="4" priority="5" stopIfTrue="1">
      <formula>AND(F1036&lt;=100,F1036&gt;80,ISNUMBER(F1036),M909&lt;&gt;"        Design")</formula>
    </cfRule>
  </conditionalFormatting>
  <conditionalFormatting sqref="F1037">
    <cfRule type="expression" dxfId="3" priority="4">
      <formula>AND(F1037&lt;=100,F1037&gt;80,ISNUMBER(F1037),M910&lt;&gt;"        Design")</formula>
    </cfRule>
  </conditionalFormatting>
  <conditionalFormatting sqref="F1038">
    <cfRule type="expression" dxfId="2" priority="3">
      <formula>AND(F1038&lt;=100,F1038&gt;80,ISNUMBER(F1038),M911&lt;&gt;"        Design")</formula>
    </cfRule>
  </conditionalFormatting>
  <conditionalFormatting sqref="F1039">
    <cfRule type="expression" dxfId="1" priority="2">
      <formula>AND(F1039&lt;=100,F1039&gt;80,ISNUMBER(F1039),M912&lt;&gt;"        Design")</formula>
    </cfRule>
  </conditionalFormatting>
  <conditionalFormatting sqref="F1040">
    <cfRule type="expression" dxfId="0" priority="1">
      <formula>AND(F1040&lt;=100,F1040&gt;80,ISNUMBER(F1040),M913&lt;&gt;"        Design")</formula>
    </cfRule>
  </conditionalFormatting>
  <dataValidations count="18">
    <dataValidation type="list" allowBlank="1" showInputMessage="1" showErrorMessage="1" sqref="D400:D405 D409:D410 D407">
      <formula1>"User Entered,Removal Prior to Trickling Filter,Default (Through Primary),Default (Through Act. Sludge),Default (Through Trick. Fil.)"</formula1>
    </dataValidation>
    <dataValidation type="list" allowBlank="1" showInputMessage="1" showErrorMessage="1" sqref="D399 D408">
      <formula1>"User Entered,Removal Prior to Trickling Filter,Default (Through Act. Sludge)"</formula1>
    </dataValidation>
    <dataValidation type="list" allowBlank="1" showInputMessage="1" showErrorMessage="1" sqref="D353:D354 D351 D344:D349">
      <formula1>"User Entered,Removal Prior to Activated Sludge,Default (Through Primary)"</formula1>
    </dataValidation>
    <dataValidation type="list" allowBlank="1" showInputMessage="1" showErrorMessage="1" sqref="D360:D379 D355 D352 D350 D343">
      <formula1>"User Entered,Removal Prior to Activated Sludge"</formula1>
    </dataValidation>
    <dataValidation type="list" allowBlank="1" showInputMessage="1" showErrorMessage="1" sqref="D356:D359">
      <formula1>"User Entered,Removal Prior to Activated Sludge, "</formula1>
    </dataValidation>
    <dataValidation type="list" allowBlank="1" showInputMessage="1" showErrorMessage="1" sqref="D406 D416:D435 D411">
      <formula1>"User Entered,Removal Prior to Trickling Filter"</formula1>
    </dataValidation>
    <dataValidation type="list" allowBlank="1" showInputMessage="1" showErrorMessage="1" sqref="D412:D415">
      <formula1>"User Entered,Removal Prior to Trickling Filter, "</formula1>
    </dataValidation>
    <dataValidation type="list" allowBlank="1" showInputMessage="1" showErrorMessage="1" sqref="D455 D464">
      <formula1>"User Entered,Removal Prior to Nitrification,Removal Prior to Activated Sludge,Removal Prior to Trickling Filter,Default (Through Act. Sludge)"</formula1>
    </dataValidation>
    <dataValidation type="list" allowBlank="1" showInputMessage="1" showErrorMessage="1" sqref="D456:D461 D465:D466 D463">
      <formula1>"User Entered,Removal Prior to Nitrification,Removal Prior to Activated Sludge,Removal Prior to Trickling Filter,Default (Through Primary),Default (Through Act. Sludge),Default (Through Trick. Fil.)"</formula1>
    </dataValidation>
    <dataValidation type="list" allowBlank="1" showInputMessage="1" showErrorMessage="1" sqref="D462 D472:D491 D467">
      <formula1>"User Entered,Removal Prior to Nitrification,Removal Prior to Activated Sludge,Removal Prior to Trickling Filter"</formula1>
    </dataValidation>
    <dataValidation type="list" allowBlank="1" showInputMessage="1" showErrorMessage="1" sqref="D468:D471">
      <formula1>"User Entered,Removal Prior to Nitrification,Removal Prior to Activated Sludge,Removal Prior to Trickling Filter, "</formula1>
    </dataValidation>
    <dataValidation type="list" allowBlank="1" showInputMessage="1" showErrorMessage="1" sqref="D72:D73 D63:D65 D67:D68 D70">
      <formula1>"User Entered,Influent/Effluent,Daily Removal,Influent/Sludge,Default (activated sludge), Default (tertiary), Default (trickling filter)"</formula1>
    </dataValidation>
    <dataValidation type="list" allowBlank="1" showInputMessage="1" showErrorMessage="1" sqref="D66">
      <formula1>"User Entered,Influent/Effluent,Daily Removal,Default (activated sludge), Default (tertiary), Default (trickling filter)"</formula1>
    </dataValidation>
    <dataValidation type="list" allowBlank="1" showInputMessage="1" showErrorMessage="1" sqref="D62 D69 D71">
      <formula1>"User Entered,Influent/Effluent,Daily Removal,Influent/Sludge,Default (activated sludge)"</formula1>
    </dataValidation>
    <dataValidation type="list" allowBlank="1" showInputMessage="1" showErrorMessage="1" sqref="D79:D98">
      <formula1>"User Entered,Influent/Effluent,Daily Removal,Influent/Sludge"</formula1>
    </dataValidation>
    <dataValidation type="list" allowBlank="1" showInputMessage="1" showErrorMessage="1" sqref="D74">
      <formula1>"User Entered,Influent/Effluent,Daily Removal,"</formula1>
    </dataValidation>
    <dataValidation type="list" allowBlank="1" showInputMessage="1" showErrorMessage="1" sqref="D75:D78">
      <formula1>"User Entered,Influent/Effluent,Daily Removal, "</formula1>
    </dataValidation>
    <dataValidation type="list" showInputMessage="1" showErrorMessage="1" sqref="F232:F268">
      <formula1>"Threshold Human Health,Cancer Risk Level,Public Water Supply, "</formula1>
    </dataValidation>
  </dataValidations>
  <printOptions verticalCentered="1"/>
  <pageMargins left="0.25" right="0.25" top="0.5" bottom="0.5" header="0.25" footer="0.25"/>
  <pageSetup paperSize="5" scale="55" fitToHeight="21" orientation="landscape" r:id="rId1"/>
  <headerFooter alignWithMargins="0">
    <oddHeader>&amp;L&amp;"Arial,Bold"&amp;18POTW Name: &amp;C
&amp;"Arial,Bold"&amp;18&amp;ULocal Limits Calculation&amp;R&amp;D</oddHeader>
    <oddFooter>&amp;C&amp;P of &amp;N&amp;R&amp;8EPA Region 3 Local Limits Spreadsheet Version Pa 5.1</oddFooter>
  </headerFooter>
  <rowBreaks count="20" manualBreakCount="20">
    <brk id="53" max="12" man="1"/>
    <brk id="109" max="12" man="1"/>
    <brk id="166" max="12" man="1"/>
    <brk id="223" max="12" man="1"/>
    <brk id="283" max="12" man="1"/>
    <brk id="334" max="12" man="1"/>
    <brk id="390" max="12" man="1"/>
    <brk id="446" max="12" man="1"/>
    <brk id="502" max="12" man="1"/>
    <brk id="558" max="12" man="1"/>
    <brk id="603" max="12" man="1"/>
    <brk id="666" max="12" man="1"/>
    <brk id="722" max="12" man="1"/>
    <brk id="785" max="12" man="1"/>
    <brk id="839" max="12" man="1"/>
    <brk id="890" max="12" man="1"/>
    <brk id="955" max="12" man="1"/>
    <brk id="1017" max="12" man="1"/>
    <brk id="1075" max="12" man="1"/>
    <brk id="1136" max="12" man="1"/>
  </rowBreaks>
  <ignoredErrors>
    <ignoredError sqref="A719 A1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Monitoring Data</vt:lpstr>
      <vt:lpstr>Inhibition Removals</vt:lpstr>
      <vt:lpstr>Limits Calculation</vt:lpstr>
      <vt:lpstr>'Inhibition Removals'!Print_Area</vt:lpstr>
      <vt:lpstr>'Limits Calculation'!Print_Area</vt:lpstr>
      <vt:lpstr>'Monitoring Data'!Print_Area</vt:lpstr>
      <vt:lpstr>'Inhibition Removals'!Print_Titles</vt:lpstr>
      <vt:lpstr>'Monitoring 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Lovell/R3/USEPA/US</dc:creator>
  <cp:lastModifiedBy>John Lovell</cp:lastModifiedBy>
  <cp:lastPrinted>2014-07-08T21:22:47Z</cp:lastPrinted>
  <dcterms:created xsi:type="dcterms:W3CDTF">2004-11-22T22:15:02Z</dcterms:created>
  <dcterms:modified xsi:type="dcterms:W3CDTF">2014-10-28T15:49:56Z</dcterms:modified>
</cp:coreProperties>
</file>